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15" windowHeight="5640" firstSheet="3" activeTab="6"/>
  </bookViews>
  <sheets>
    <sheet name="Sheet12" sheetId="1" r:id="rId1"/>
    <sheet name="Sheet11" sheetId="2" r:id="rId2"/>
    <sheet name="Sheet10" sheetId="3" r:id="rId3"/>
    <sheet name="Sheet9" sheetId="4" r:id="rId4"/>
    <sheet name="Sheet8" sheetId="5" r:id="rId5"/>
    <sheet name="Sheet7" sheetId="6" r:id="rId6"/>
    <sheet name="Sheet6" sheetId="7" r:id="rId7"/>
    <sheet name="Sheet1" sheetId="8" r:id="rId8"/>
    <sheet name="Sheet2" sheetId="9" r:id="rId9"/>
    <sheet name="Sheet5" sheetId="10" r:id="rId10"/>
    <sheet name="Sheet4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<sst xmlns="http://schemas.openxmlformats.org/spreadsheetml/2006/main" count="352" uniqueCount="223">
  <si>
    <t>Time rated</t>
  </si>
  <si>
    <t>Emp Category</t>
  </si>
  <si>
    <t>Job</t>
  </si>
  <si>
    <t>Rate Type  Fixed / Job Wise</t>
  </si>
  <si>
    <t xml:space="preserve">Fortnightly Basic  Calculation: </t>
  </si>
  <si>
    <t>NE (Temp)</t>
  </si>
  <si>
    <t>F</t>
  </si>
  <si>
    <t>J</t>
  </si>
  <si>
    <r>
      <t>P</t>
    </r>
    <r>
      <rPr>
        <sz val="10"/>
        <rFont val="Tahoma"/>
        <family val="2"/>
      </rPr>
      <t>ermanent</t>
    </r>
  </si>
  <si>
    <r>
      <t>S</t>
    </r>
    <r>
      <rPr>
        <sz val="10"/>
        <rFont val="Tahoma"/>
        <family val="2"/>
      </rPr>
      <t xml:space="preserve">pl </t>
    </r>
    <r>
      <rPr>
        <b/>
        <sz val="10"/>
        <rFont val="Tahoma"/>
        <family val="2"/>
      </rPr>
      <t>B</t>
    </r>
    <r>
      <rPr>
        <sz val="10"/>
        <rFont val="Tahoma"/>
        <family val="2"/>
      </rPr>
      <t>adli</t>
    </r>
  </si>
  <si>
    <r>
      <t>B</t>
    </r>
    <r>
      <rPr>
        <sz val="10"/>
        <rFont val="Tahoma"/>
        <family val="2"/>
      </rPr>
      <t>adli</t>
    </r>
  </si>
  <si>
    <r>
      <t>N</t>
    </r>
    <r>
      <rPr>
        <sz val="10"/>
        <rFont val="Tahoma"/>
        <family val="2"/>
      </rPr>
      <t xml:space="preserve">ew </t>
    </r>
    <r>
      <rPr>
        <b/>
        <sz val="10"/>
        <rFont val="Tahoma"/>
        <family val="2"/>
      </rPr>
      <t>E</t>
    </r>
    <r>
      <rPr>
        <sz val="10"/>
        <rFont val="Tahoma"/>
        <family val="2"/>
      </rPr>
      <t>ntrant</t>
    </r>
  </si>
  <si>
    <r>
      <t>L</t>
    </r>
    <r>
      <rPr>
        <sz val="10"/>
        <rFont val="Tahoma"/>
        <family val="2"/>
      </rPr>
      <t>earner</t>
    </r>
  </si>
  <si>
    <r>
      <t>M</t>
    </r>
    <r>
      <rPr>
        <sz val="10"/>
        <rFont val="Tahoma"/>
        <family val="2"/>
      </rPr>
      <t xml:space="preserve">ill </t>
    </r>
    <r>
      <rPr>
        <b/>
        <sz val="10"/>
        <rFont val="Tahoma"/>
        <family val="2"/>
      </rPr>
      <t>T</t>
    </r>
    <r>
      <rPr>
        <sz val="10"/>
        <rFont val="Tahoma"/>
        <family val="2"/>
      </rPr>
      <t>rainee</t>
    </r>
  </si>
  <si>
    <r>
      <t>T</t>
    </r>
    <r>
      <rPr>
        <sz val="10"/>
        <rFont val="Tahoma"/>
        <family val="2"/>
      </rPr>
      <t xml:space="preserve">emp </t>
    </r>
    <r>
      <rPr>
        <b/>
        <sz val="10"/>
        <rFont val="Tahoma"/>
        <family val="2"/>
      </rPr>
      <t>W</t>
    </r>
    <r>
      <rPr>
        <sz val="10"/>
        <rFont val="Tahoma"/>
        <family val="2"/>
      </rPr>
      <t>orkman</t>
    </r>
  </si>
  <si>
    <r>
      <t xml:space="preserve">Job wise ( for type J only) Basic Rate / hr </t>
    </r>
    <r>
      <rPr>
        <b/>
        <sz val="10"/>
        <color indexed="10"/>
        <rFont val="Tahoma"/>
        <family val="2"/>
      </rPr>
      <t>(i)</t>
    </r>
  </si>
  <si>
    <r>
      <t>No of Wrkng Hrs</t>
    </r>
    <r>
      <rPr>
        <b/>
        <sz val="10"/>
        <color indexed="10"/>
        <rFont val="Tahoma"/>
        <family val="2"/>
      </rPr>
      <t xml:space="preserve"> (ii)</t>
    </r>
  </si>
  <si>
    <r>
      <t xml:space="preserve">Basic      </t>
    </r>
    <r>
      <rPr>
        <b/>
        <sz val="10"/>
        <color indexed="10"/>
        <rFont val="Tahoma"/>
        <family val="2"/>
      </rPr>
      <t>( i * ii )</t>
    </r>
  </si>
  <si>
    <t>(Same across all departments)</t>
  </si>
  <si>
    <t>N / A</t>
  </si>
  <si>
    <t>Dept</t>
  </si>
  <si>
    <t>Section</t>
  </si>
  <si>
    <r>
      <t>02</t>
    </r>
    <r>
      <rPr>
        <sz val="10"/>
        <rFont val="Tahoma"/>
        <family val="2"/>
      </rPr>
      <t xml:space="preserve"> Batching</t>
    </r>
  </si>
  <si>
    <r>
      <t>03</t>
    </r>
    <r>
      <rPr>
        <sz val="10"/>
        <rFont val="Tahoma"/>
        <family val="2"/>
      </rPr>
      <t xml:space="preserve"> Carding</t>
    </r>
  </si>
  <si>
    <r>
      <t>08</t>
    </r>
    <r>
      <rPr>
        <sz val="10"/>
        <rFont val="Tahoma"/>
        <family val="2"/>
      </rPr>
      <t xml:space="preserve"> Softner Feeder</t>
    </r>
  </si>
  <si>
    <r>
      <t>21</t>
    </r>
    <r>
      <rPr>
        <sz val="10"/>
        <rFont val="Tahoma"/>
        <family val="2"/>
      </rPr>
      <t xml:space="preserve"> Br Rec Fin.Feeder</t>
    </r>
  </si>
  <si>
    <r>
      <t>07</t>
    </r>
    <r>
      <rPr>
        <sz val="10"/>
        <rFont val="Tahoma"/>
        <family val="2"/>
      </rPr>
      <t xml:space="preserve"> Releiver</t>
    </r>
  </si>
  <si>
    <r>
      <t>04</t>
    </r>
    <r>
      <rPr>
        <sz val="10"/>
        <rFont val="Tahoma"/>
        <family val="2"/>
      </rPr>
      <t xml:space="preserve"> Drawing</t>
    </r>
  </si>
  <si>
    <t>Basic Rate Calculation : Pc Rated</t>
  </si>
  <si>
    <t xml:space="preserve">Dept : </t>
  </si>
  <si>
    <t xml:space="preserve">Job : </t>
  </si>
  <si>
    <t xml:space="preserve">Section : </t>
  </si>
  <si>
    <t xml:space="preserve">Quality </t>
  </si>
  <si>
    <r>
      <t>B001</t>
    </r>
    <r>
      <rPr>
        <sz val="10"/>
        <rFont val="Tahoma"/>
        <family val="2"/>
      </rPr>
      <t xml:space="preserve"> Ordinary per 100 Mds</t>
    </r>
  </si>
  <si>
    <r>
      <t>B002</t>
    </r>
    <r>
      <rPr>
        <sz val="10"/>
        <rFont val="Tahoma"/>
        <family val="2"/>
      </rPr>
      <t xml:space="preserve"> Bright per 100 Mds</t>
    </r>
  </si>
  <si>
    <r>
      <t xml:space="preserve">Quality wise Rate </t>
    </r>
    <r>
      <rPr>
        <b/>
        <sz val="10"/>
        <color indexed="10"/>
        <rFont val="Tahoma"/>
        <family val="2"/>
      </rPr>
      <t>(i)</t>
    </r>
  </si>
  <si>
    <r>
      <t xml:space="preserve">Production (In Mounds) </t>
    </r>
    <r>
      <rPr>
        <b/>
        <sz val="10"/>
        <color indexed="10"/>
        <rFont val="Tahoma"/>
        <family val="2"/>
      </rPr>
      <t>(ii)</t>
    </r>
  </si>
  <si>
    <r>
      <t xml:space="preserve">Factor </t>
    </r>
    <r>
      <rPr>
        <b/>
        <sz val="10"/>
        <color indexed="10"/>
        <rFont val="Tahoma"/>
        <family val="2"/>
      </rPr>
      <t>(iii)</t>
    </r>
  </si>
  <si>
    <r>
      <t>Basic (</t>
    </r>
    <r>
      <rPr>
        <b/>
        <sz val="10"/>
        <color indexed="10"/>
        <rFont val="Tahoma"/>
        <family val="2"/>
      </rPr>
      <t>i * ii/iii</t>
    </r>
    <r>
      <rPr>
        <b/>
        <sz val="10"/>
        <rFont val="Tahoma"/>
        <family val="2"/>
      </rPr>
      <t>)</t>
    </r>
  </si>
  <si>
    <t>1,2,4,11,12,14</t>
  </si>
  <si>
    <r>
      <t xml:space="preserve">Production (In Kgs) </t>
    </r>
    <r>
      <rPr>
        <b/>
        <sz val="10"/>
        <color indexed="10"/>
        <rFont val="Tahoma"/>
        <family val="2"/>
      </rPr>
      <t>(ii)</t>
    </r>
  </si>
  <si>
    <r>
      <t>F011</t>
    </r>
    <r>
      <rPr>
        <sz val="10"/>
        <rFont val="Tahoma"/>
        <family val="2"/>
      </rPr>
      <t xml:space="preserve"> Hess Warp M.Roll 8.5 LBs</t>
    </r>
  </si>
  <si>
    <r>
      <t>F013</t>
    </r>
    <r>
      <rPr>
        <sz val="10"/>
        <rFont val="Tahoma"/>
        <family val="2"/>
      </rPr>
      <t xml:space="preserve"> Hess Warp [S/Y] 10 lbs</t>
    </r>
  </si>
  <si>
    <t>Line No</t>
  </si>
  <si>
    <t>Paired Looms</t>
  </si>
  <si>
    <t>Quality</t>
  </si>
  <si>
    <r>
      <t>G152</t>
    </r>
    <r>
      <rPr>
        <sz val="10"/>
        <rFont val="Tahoma"/>
        <family val="2"/>
      </rPr>
      <t xml:space="preserve">    SKG Cl</t>
    </r>
  </si>
  <si>
    <r>
      <t>G093</t>
    </r>
    <r>
      <rPr>
        <sz val="10"/>
        <rFont val="Tahoma"/>
        <family val="2"/>
      </rPr>
      <t xml:space="preserve">           B Twill Cl </t>
    </r>
  </si>
  <si>
    <r>
      <t xml:space="preserve">G064    </t>
    </r>
    <r>
      <rPr>
        <sz val="10"/>
        <rFont val="Tahoma"/>
        <family val="2"/>
      </rPr>
      <t xml:space="preserve">     B Twill Cl</t>
    </r>
  </si>
  <si>
    <t>1,2</t>
  </si>
  <si>
    <t>3,4</t>
  </si>
  <si>
    <t>Total Basic Rate             ( Paired Loom)</t>
  </si>
  <si>
    <r>
      <t xml:space="preserve">Basic Rate </t>
    </r>
    <r>
      <rPr>
        <b/>
        <sz val="10"/>
        <color indexed="10"/>
        <rFont val="Tahoma"/>
        <family val="2"/>
      </rPr>
      <t>(i*ii)</t>
    </r>
  </si>
  <si>
    <r>
      <t xml:space="preserve">Production                ( No of Cuts) </t>
    </r>
    <r>
      <rPr>
        <b/>
        <sz val="10"/>
        <color indexed="10"/>
        <rFont val="Tahoma"/>
        <family val="2"/>
      </rPr>
      <t>(ii)</t>
    </r>
  </si>
  <si>
    <r>
      <t>Rate / cuts (Q wise)</t>
    </r>
    <r>
      <rPr>
        <b/>
        <sz val="10"/>
        <color indexed="10"/>
        <rFont val="Tahoma"/>
        <family val="2"/>
      </rPr>
      <t xml:space="preserve"> (i)</t>
    </r>
  </si>
  <si>
    <t>5,6</t>
  </si>
  <si>
    <t>7,8</t>
  </si>
  <si>
    <t>Paired looms</t>
  </si>
  <si>
    <t>Shift</t>
  </si>
  <si>
    <t>Man wise Basic distribution</t>
  </si>
  <si>
    <t>Shift wise Basic distribution</t>
  </si>
  <si>
    <t xml:space="preserve"> 06 Winding</t>
  </si>
  <si>
    <t xml:space="preserve"> 02 Winder</t>
  </si>
  <si>
    <t xml:space="preserve"> 07 Weaving (Sacking)</t>
  </si>
  <si>
    <t xml:space="preserve"> 05 Weaver Double Loom</t>
  </si>
  <si>
    <t>A</t>
  </si>
  <si>
    <t>B</t>
  </si>
  <si>
    <t>C</t>
  </si>
  <si>
    <r>
      <t xml:space="preserve">Shift wise Total Meter Reading </t>
    </r>
    <r>
      <rPr>
        <b/>
        <sz val="10"/>
        <color indexed="10"/>
        <rFont val="Tahoma"/>
        <family val="2"/>
      </rPr>
      <t>(ii)</t>
    </r>
  </si>
  <si>
    <r>
      <t xml:space="preserve">Meter Reading </t>
    </r>
    <r>
      <rPr>
        <b/>
        <sz val="10"/>
        <color indexed="10"/>
        <rFont val="Tahoma"/>
        <family val="2"/>
      </rPr>
      <t>(i)</t>
    </r>
  </si>
  <si>
    <r>
      <t xml:space="preserve">Shift Wise Basic Rate     </t>
    </r>
    <r>
      <rPr>
        <b/>
        <sz val="10"/>
        <color indexed="10"/>
        <rFont val="Tahoma"/>
        <family val="2"/>
      </rPr>
      <t>i * (iii / ii)</t>
    </r>
  </si>
  <si>
    <r>
      <t xml:space="preserve">Total Basic Rate Loom wise </t>
    </r>
    <r>
      <rPr>
        <b/>
        <sz val="10"/>
        <color indexed="10"/>
        <rFont val="Tahoma"/>
        <family val="2"/>
      </rPr>
      <t>(iii)</t>
    </r>
  </si>
  <si>
    <t>Labour</t>
  </si>
  <si>
    <t>Occupation</t>
  </si>
  <si>
    <t>Table : 1</t>
  </si>
  <si>
    <t>Table : 2</t>
  </si>
  <si>
    <t>Table : 3</t>
  </si>
  <si>
    <t xml:space="preserve">05 Weaver </t>
  </si>
  <si>
    <t>02345 (Regular)</t>
  </si>
  <si>
    <t>02346 (Regular)</t>
  </si>
  <si>
    <t>06785 (Regular)</t>
  </si>
  <si>
    <t>02398 (Regular)</t>
  </si>
  <si>
    <t>03346 (Regular)</t>
  </si>
  <si>
    <t>08785 (Regular)</t>
  </si>
  <si>
    <r>
      <t xml:space="preserve">Wking Hrs </t>
    </r>
    <r>
      <rPr>
        <b/>
        <sz val="10"/>
        <color indexed="10"/>
        <rFont val="Tahoma"/>
        <family val="2"/>
      </rPr>
      <t>(i)</t>
    </r>
  </si>
  <si>
    <r>
      <t>Ot Hrs</t>
    </r>
    <r>
      <rPr>
        <b/>
        <sz val="10"/>
        <color indexed="10"/>
        <rFont val="Tahoma"/>
        <family val="2"/>
      </rPr>
      <t xml:space="preserve"> (ii)</t>
    </r>
  </si>
  <si>
    <r>
      <t xml:space="preserve">Total Wking Hrs        </t>
    </r>
    <r>
      <rPr>
        <b/>
        <sz val="10"/>
        <color indexed="10"/>
        <rFont val="Tahoma"/>
        <family val="2"/>
      </rPr>
      <t>(i+ ii)</t>
    </r>
  </si>
  <si>
    <r>
      <t>Shift Wise Basic Rate</t>
    </r>
    <r>
      <rPr>
        <b/>
        <sz val="10"/>
        <color indexed="10"/>
        <rFont val="Tahoma"/>
        <family val="2"/>
      </rPr>
      <t xml:space="preserve"> (iii)</t>
    </r>
  </si>
  <si>
    <r>
      <t xml:space="preserve">OT   </t>
    </r>
    <r>
      <rPr>
        <b/>
        <sz val="10"/>
        <color indexed="10"/>
        <rFont val="Tahoma"/>
        <family val="2"/>
      </rPr>
      <t>[iii/(i+ii)] * ii</t>
    </r>
  </si>
  <si>
    <r>
      <t xml:space="preserve">Weaver Basic </t>
    </r>
    <r>
      <rPr>
        <b/>
        <sz val="10"/>
        <color indexed="10"/>
        <rFont val="Tahoma"/>
        <family val="2"/>
      </rPr>
      <t>[iii/(i+ii)] * i</t>
    </r>
  </si>
  <si>
    <t>Line Average Calculation</t>
  </si>
  <si>
    <t>Day</t>
  </si>
  <si>
    <t>Ot Hrs (Line wise)</t>
  </si>
  <si>
    <t>Fortnigtly shft wise  effective wking Hrs</t>
  </si>
  <si>
    <t>Line Avg</t>
  </si>
  <si>
    <t>Wrking Hrs (Line wise)</t>
  </si>
  <si>
    <t>Total Effective wrking hrs Line wise</t>
  </si>
  <si>
    <t>Fortnightly  line wise Basic (Weaver)</t>
  </si>
  <si>
    <r>
      <t xml:space="preserve">No of Paired looms in Line </t>
    </r>
    <r>
      <rPr>
        <b/>
        <sz val="10"/>
        <color indexed="10"/>
        <rFont val="Tahoma"/>
        <family val="2"/>
      </rPr>
      <t>(i)</t>
    </r>
  </si>
  <si>
    <r>
      <t xml:space="preserve">Shift Hrs </t>
    </r>
    <r>
      <rPr>
        <b/>
        <sz val="10"/>
        <color indexed="10"/>
        <rFont val="Tahoma"/>
        <family val="2"/>
      </rPr>
      <t>(ii)</t>
    </r>
  </si>
  <si>
    <r>
      <t xml:space="preserve">Threshold Wrking hrs </t>
    </r>
    <r>
      <rPr>
        <b/>
        <sz val="10"/>
        <color indexed="10"/>
        <rFont val="Tahoma"/>
        <family val="2"/>
      </rPr>
      <t>(iii = i * ii)</t>
    </r>
  </si>
  <si>
    <r>
      <t xml:space="preserve">Effectve Wking Hrs        </t>
    </r>
    <r>
      <rPr>
        <b/>
        <sz val="10"/>
        <color indexed="10"/>
        <rFont val="Tahoma"/>
        <family val="2"/>
      </rPr>
      <t>(if iv &gt;= iii then iii else iv  )</t>
    </r>
  </si>
  <si>
    <t xml:space="preserve"> 07 Helper</t>
  </si>
  <si>
    <t>( Table : 4 )</t>
  </si>
  <si>
    <t xml:space="preserve"> 07 Line Sirdar</t>
  </si>
  <si>
    <t>07 Helper</t>
  </si>
  <si>
    <t>Labour / catg</t>
  </si>
  <si>
    <t>06754 (Regular)</t>
  </si>
  <si>
    <t>Line sirdar</t>
  </si>
  <si>
    <r>
      <t>Line Avg (</t>
    </r>
    <r>
      <rPr>
        <b/>
        <sz val="10"/>
        <color indexed="10"/>
        <rFont val="Tahoma"/>
        <family val="2"/>
      </rPr>
      <t xml:space="preserve"> ii </t>
    </r>
    <r>
      <rPr>
        <b/>
        <sz val="10"/>
        <rFont val="Tahoma"/>
        <family val="2"/>
      </rPr>
      <t>)</t>
    </r>
  </si>
  <si>
    <r>
      <t>*******</t>
    </r>
    <r>
      <rPr>
        <b/>
        <sz val="10"/>
        <rFont val="Tahoma"/>
        <family val="2"/>
      </rPr>
      <t xml:space="preserve">BASIC calculation for </t>
    </r>
    <r>
      <rPr>
        <b/>
        <sz val="10"/>
        <color indexed="48"/>
        <rFont val="Tahoma"/>
        <family val="2"/>
      </rPr>
      <t>WEAVING(SACKING)</t>
    </r>
    <r>
      <rPr>
        <b/>
        <sz val="10"/>
        <rFont val="Tahoma"/>
        <family val="2"/>
      </rPr>
      <t xml:space="preserve"> &amp; </t>
    </r>
    <r>
      <rPr>
        <b/>
        <sz val="10"/>
        <color indexed="48"/>
        <rFont val="Tahoma"/>
        <family val="2"/>
      </rPr>
      <t>WEAVING(HESSIAN)</t>
    </r>
    <r>
      <rPr>
        <b/>
        <sz val="10"/>
        <rFont val="Tahoma"/>
        <family val="2"/>
      </rPr>
      <t xml:space="preserve"> is same except the no of looms per line is 14, in the HESSIAN department.</t>
    </r>
  </si>
  <si>
    <r>
      <t xml:space="preserve">Basic (Helper - </t>
    </r>
    <r>
      <rPr>
        <b/>
        <sz val="10"/>
        <color indexed="10"/>
        <rFont val="Tahoma"/>
        <family val="2"/>
      </rPr>
      <t>i*ii</t>
    </r>
    <r>
      <rPr>
        <b/>
        <sz val="10"/>
        <rFont val="Tahoma"/>
        <family val="2"/>
      </rPr>
      <t xml:space="preserve">) ( Line Sirdar -  </t>
    </r>
    <r>
      <rPr>
        <b/>
        <sz val="10"/>
        <color indexed="10"/>
        <rFont val="Tahoma"/>
        <family val="2"/>
      </rPr>
      <t>i * ii *130%</t>
    </r>
    <r>
      <rPr>
        <b/>
        <sz val="10"/>
        <rFont val="Tahoma"/>
        <family val="2"/>
      </rPr>
      <t xml:space="preserve"> )</t>
    </r>
  </si>
  <si>
    <t xml:space="preserve"> 09 Beaming</t>
  </si>
  <si>
    <t xml:space="preserve"> First Beamer</t>
  </si>
  <si>
    <t xml:space="preserve">Machine wise Basic  </t>
  </si>
  <si>
    <t>(Table : 1)</t>
  </si>
  <si>
    <t>Machine No</t>
  </si>
  <si>
    <t>H01</t>
  </si>
  <si>
    <t>I003</t>
  </si>
  <si>
    <t>I001</t>
  </si>
  <si>
    <t>H05</t>
  </si>
  <si>
    <t>Machine wise Basic</t>
  </si>
  <si>
    <r>
      <t xml:space="preserve">Mchine Factor </t>
    </r>
    <r>
      <rPr>
        <b/>
        <sz val="10"/>
        <color indexed="10"/>
        <rFont val="Tahoma"/>
        <family val="2"/>
      </rPr>
      <t>(v)</t>
    </r>
  </si>
  <si>
    <r>
      <t xml:space="preserve">Laid length </t>
    </r>
    <r>
      <rPr>
        <b/>
        <sz val="10"/>
        <color indexed="10"/>
        <rFont val="Tahoma"/>
        <family val="2"/>
      </rPr>
      <t>(i)</t>
    </r>
  </si>
  <si>
    <r>
      <t xml:space="preserve">Quality wise Rate </t>
    </r>
    <r>
      <rPr>
        <b/>
        <sz val="10"/>
        <color indexed="10"/>
        <rFont val="Tahoma"/>
        <family val="2"/>
      </rPr>
      <t>(ii)</t>
    </r>
  </si>
  <si>
    <r>
      <t>Quality Factor (</t>
    </r>
    <r>
      <rPr>
        <b/>
        <sz val="10"/>
        <color indexed="10"/>
        <rFont val="Tahoma"/>
        <family val="2"/>
      </rPr>
      <t xml:space="preserve"> iii </t>
    </r>
    <r>
      <rPr>
        <b/>
        <sz val="10"/>
        <rFont val="Tahoma"/>
        <family val="2"/>
      </rPr>
      <t>)</t>
    </r>
  </si>
  <si>
    <r>
      <t xml:space="preserve">No of CUTS </t>
    </r>
    <r>
      <rPr>
        <b/>
        <sz val="10"/>
        <color indexed="10"/>
        <rFont val="Tahoma"/>
        <family val="2"/>
      </rPr>
      <t>(iv</t>
    </r>
    <r>
      <rPr>
        <b/>
        <sz val="10"/>
        <rFont val="Tahoma"/>
        <family val="2"/>
      </rPr>
      <t>)</t>
    </r>
  </si>
  <si>
    <r>
      <t xml:space="preserve">Basic Amount ( </t>
    </r>
    <r>
      <rPr>
        <b/>
        <sz val="10"/>
        <color indexed="10"/>
        <rFont val="Tahoma"/>
        <family val="2"/>
      </rPr>
      <t>iv * [[ii/v]/100] * i/iii )</t>
    </r>
  </si>
  <si>
    <t>Labour Catg</t>
  </si>
  <si>
    <t>Job / Occupation</t>
  </si>
  <si>
    <r>
      <t>Percent Factor (</t>
    </r>
    <r>
      <rPr>
        <b/>
        <sz val="10"/>
        <color indexed="10"/>
        <rFont val="Tahoma"/>
        <family val="2"/>
      </rPr>
      <t>i</t>
    </r>
    <r>
      <rPr>
        <b/>
        <sz val="10"/>
        <rFont val="Tahoma"/>
        <family val="2"/>
      </rPr>
      <t>)</t>
    </r>
  </si>
  <si>
    <r>
      <t>Machine wise Basic Rate (</t>
    </r>
    <r>
      <rPr>
        <b/>
        <sz val="10"/>
        <color indexed="10"/>
        <rFont val="Tahoma"/>
        <family val="2"/>
      </rPr>
      <t>ii</t>
    </r>
    <r>
      <rPr>
        <b/>
        <sz val="10"/>
        <rFont val="Tahoma"/>
        <family val="2"/>
      </rPr>
      <t>)</t>
    </r>
  </si>
  <si>
    <r>
      <t>Machine wise Total working hours (</t>
    </r>
    <r>
      <rPr>
        <b/>
        <sz val="10"/>
        <color indexed="10"/>
        <rFont val="Tahoma"/>
        <family val="2"/>
      </rPr>
      <t>iv</t>
    </r>
    <r>
      <rPr>
        <b/>
        <sz val="10"/>
        <rFont val="Tahoma"/>
        <family val="2"/>
      </rPr>
      <t>)</t>
    </r>
  </si>
  <si>
    <r>
      <t>Indivi Wking Hours (</t>
    </r>
    <r>
      <rPr>
        <b/>
        <sz val="10"/>
        <color indexed="10"/>
        <rFont val="Tahoma"/>
        <family val="2"/>
      </rPr>
      <t>v</t>
    </r>
    <r>
      <rPr>
        <b/>
        <sz val="10"/>
        <rFont val="Tahoma"/>
        <family val="2"/>
      </rPr>
      <t>)</t>
    </r>
  </si>
  <si>
    <r>
      <t>Individal OT Hrs (</t>
    </r>
    <r>
      <rPr>
        <b/>
        <sz val="10"/>
        <color indexed="10"/>
        <rFont val="Tahoma"/>
        <family val="2"/>
      </rPr>
      <t>vi</t>
    </r>
    <r>
      <rPr>
        <b/>
        <sz val="10"/>
        <rFont val="Tahoma"/>
        <family val="2"/>
      </rPr>
      <t>)</t>
    </r>
  </si>
  <si>
    <r>
      <t xml:space="preserve">Normal Rate            </t>
    </r>
    <r>
      <rPr>
        <b/>
        <sz val="10"/>
        <color indexed="10"/>
        <rFont val="Tahoma"/>
        <family val="2"/>
      </rPr>
      <t>vii =        ((ii - iii) / iv</t>
    </r>
    <r>
      <rPr>
        <b/>
        <sz val="10"/>
        <rFont val="Tahoma"/>
        <family val="2"/>
      </rPr>
      <t>)</t>
    </r>
  </si>
  <si>
    <r>
      <t xml:space="preserve">Normal Basic         </t>
    </r>
    <r>
      <rPr>
        <b/>
        <sz val="10"/>
        <color indexed="10"/>
        <rFont val="Tahoma"/>
        <family val="2"/>
      </rPr>
      <t>viii = v * vii</t>
    </r>
  </si>
  <si>
    <r>
      <t xml:space="preserve">Extra Rate        </t>
    </r>
    <r>
      <rPr>
        <b/>
        <sz val="10"/>
        <color indexed="10"/>
        <rFont val="Tahoma"/>
        <family val="2"/>
      </rPr>
      <t xml:space="preserve"> ix = iii/(v + vi)</t>
    </r>
  </si>
  <si>
    <r>
      <t xml:space="preserve">Extra Basic       </t>
    </r>
    <r>
      <rPr>
        <b/>
        <sz val="10"/>
        <color indexed="10"/>
        <rFont val="Tahoma"/>
        <family val="2"/>
      </rPr>
      <t>x  = v * ix</t>
    </r>
  </si>
  <si>
    <r>
      <t xml:space="preserve">Total Basic       </t>
    </r>
    <r>
      <rPr>
        <b/>
        <sz val="10"/>
        <color indexed="10"/>
        <rFont val="Tahoma"/>
        <family val="2"/>
      </rPr>
      <t>xi = ix + x</t>
    </r>
  </si>
  <si>
    <t>07 First Beamer</t>
  </si>
  <si>
    <t>08 Side Beamer</t>
  </si>
  <si>
    <r>
      <t xml:space="preserve">Extra Basic              </t>
    </r>
    <r>
      <rPr>
        <b/>
        <sz val="10"/>
        <color indexed="10"/>
        <rFont val="Tahoma"/>
        <family val="2"/>
      </rPr>
      <t xml:space="preserve">iii = (ii*i </t>
    </r>
    <r>
      <rPr>
        <b/>
        <sz val="10"/>
        <rFont val="Tahoma"/>
        <family val="2"/>
      </rPr>
      <t>)</t>
    </r>
  </si>
  <si>
    <t>H02</t>
  </si>
  <si>
    <t>02349 (Regular)</t>
  </si>
  <si>
    <t>02378 (Regular)</t>
  </si>
  <si>
    <t>Man wise Basic</t>
  </si>
  <si>
    <t xml:space="preserve"> 11 Finishing</t>
  </si>
  <si>
    <t>* Section (1 = Hessian Finishing, 2 = Sacking Finishing, 3 = Lapping Finishing)</t>
  </si>
  <si>
    <r>
      <t>Total Production in meter machine wise (</t>
    </r>
    <r>
      <rPr>
        <b/>
        <sz val="10"/>
        <color indexed="10"/>
        <rFont val="Tahoma"/>
        <family val="2"/>
      </rPr>
      <t>i</t>
    </r>
    <r>
      <rPr>
        <b/>
        <sz val="10"/>
        <rFont val="Tahoma"/>
        <family val="2"/>
      </rPr>
      <t>)</t>
    </r>
  </si>
  <si>
    <r>
      <t>Quaity wise Rate (</t>
    </r>
    <r>
      <rPr>
        <b/>
        <sz val="10"/>
        <color indexed="10"/>
        <rFont val="Tahoma"/>
        <family val="2"/>
      </rPr>
      <t>ii</t>
    </r>
    <r>
      <rPr>
        <b/>
        <sz val="10"/>
        <rFont val="Tahoma"/>
        <family val="2"/>
      </rPr>
      <t>)</t>
    </r>
  </si>
  <si>
    <r>
      <t>Total working hours (Feeder) (</t>
    </r>
    <r>
      <rPr>
        <b/>
        <sz val="10"/>
        <color indexed="10"/>
        <rFont val="Tahoma"/>
        <family val="2"/>
      </rPr>
      <t>iii</t>
    </r>
    <r>
      <rPr>
        <b/>
        <sz val="10"/>
        <rFont val="Tahoma"/>
        <family val="2"/>
      </rPr>
      <t>)</t>
    </r>
  </si>
  <si>
    <r>
      <t>Total OT hours (Feeder) (</t>
    </r>
    <r>
      <rPr>
        <b/>
        <sz val="10"/>
        <color indexed="10"/>
        <rFont val="Tahoma"/>
        <family val="2"/>
      </rPr>
      <t>iv</t>
    </r>
    <r>
      <rPr>
        <b/>
        <sz val="10"/>
        <rFont val="Tahoma"/>
        <family val="2"/>
      </rPr>
      <t>)</t>
    </r>
  </si>
  <si>
    <r>
      <t>Total working hours (Reeiver) (</t>
    </r>
    <r>
      <rPr>
        <b/>
        <sz val="10"/>
        <color indexed="10"/>
        <rFont val="Tahoma"/>
        <family val="2"/>
      </rPr>
      <t>v</t>
    </r>
    <r>
      <rPr>
        <b/>
        <sz val="10"/>
        <rFont val="Tahoma"/>
        <family val="2"/>
      </rPr>
      <t>)</t>
    </r>
  </si>
  <si>
    <r>
      <t>Total OT hours (Receiver) (</t>
    </r>
    <r>
      <rPr>
        <b/>
        <sz val="10"/>
        <color indexed="10"/>
        <rFont val="Tahoma"/>
        <family val="2"/>
      </rPr>
      <t>vi</t>
    </r>
    <r>
      <rPr>
        <b/>
        <sz val="10"/>
        <rFont val="Tahoma"/>
        <family val="2"/>
      </rPr>
      <t>)</t>
    </r>
  </si>
  <si>
    <r>
      <t>Conversion Factor (</t>
    </r>
    <r>
      <rPr>
        <b/>
        <sz val="10"/>
        <color indexed="10"/>
        <rFont val="Tahoma"/>
        <family val="2"/>
      </rPr>
      <t>vii</t>
    </r>
    <r>
      <rPr>
        <b/>
        <sz val="10"/>
        <rFont val="Tahoma"/>
        <family val="2"/>
      </rPr>
      <t>)</t>
    </r>
  </si>
  <si>
    <t>Hessian Calender/Feeder/Receiver/Cloth Examiner</t>
  </si>
  <si>
    <r>
      <t>Individual Working Hours   (</t>
    </r>
    <r>
      <rPr>
        <b/>
        <sz val="10"/>
        <color indexed="10"/>
        <rFont val="Tahoma"/>
        <family val="2"/>
      </rPr>
      <t>ix</t>
    </r>
    <r>
      <rPr>
        <b/>
        <sz val="10"/>
        <rFont val="Tahoma"/>
        <family val="2"/>
      </rPr>
      <t>)</t>
    </r>
  </si>
  <si>
    <r>
      <t>Basic Rate (</t>
    </r>
    <r>
      <rPr>
        <b/>
        <sz val="10"/>
        <color indexed="10"/>
        <rFont val="Tahoma"/>
        <family val="2"/>
      </rPr>
      <t>viii</t>
    </r>
    <r>
      <rPr>
        <b/>
        <sz val="10"/>
        <rFont val="Tahoma"/>
        <family val="2"/>
      </rPr>
      <t xml:space="preserve">) = </t>
    </r>
    <r>
      <rPr>
        <b/>
        <sz val="10"/>
        <color indexed="10"/>
        <rFont val="Tahoma"/>
        <family val="2"/>
      </rPr>
      <t>(i*ii)/(iii+iv+v+vi)*1000</t>
    </r>
  </si>
  <si>
    <r>
      <t>Basic Amount  (</t>
    </r>
    <r>
      <rPr>
        <b/>
        <sz val="10"/>
        <color indexed="10"/>
        <rFont val="Tahoma"/>
        <family val="2"/>
      </rPr>
      <t>x</t>
    </r>
    <r>
      <rPr>
        <b/>
        <sz val="10"/>
        <rFont val="Tahoma"/>
        <family val="2"/>
      </rPr>
      <t xml:space="preserve">) = </t>
    </r>
    <r>
      <rPr>
        <b/>
        <sz val="10"/>
        <color indexed="10"/>
        <rFont val="Tahoma"/>
        <family val="2"/>
      </rPr>
      <t>viii * Ix</t>
    </r>
  </si>
  <si>
    <t>Sacking Calender</t>
  </si>
  <si>
    <t>******* Calculation is same as Hessian calender, only diff. Is it is divisible by (1 calender feeder + 2 calender receiver)</t>
  </si>
  <si>
    <t>3 Lapping</t>
  </si>
  <si>
    <t>Lapping Feeder/Lapper</t>
  </si>
  <si>
    <r>
      <t>Total Production  (</t>
    </r>
    <r>
      <rPr>
        <b/>
        <sz val="10"/>
        <color indexed="10"/>
        <rFont val="Tahoma"/>
        <family val="2"/>
      </rPr>
      <t>i</t>
    </r>
    <r>
      <rPr>
        <b/>
        <sz val="10"/>
        <rFont val="Tahoma"/>
        <family val="2"/>
      </rPr>
      <t>)</t>
    </r>
  </si>
  <si>
    <r>
      <t>Total working hours of 1 Lapping Feeder    (</t>
    </r>
    <r>
      <rPr>
        <b/>
        <sz val="10"/>
        <color indexed="10"/>
        <rFont val="Tahoma"/>
        <family val="2"/>
      </rPr>
      <t>iIi</t>
    </r>
    <r>
      <rPr>
        <b/>
        <sz val="10"/>
        <rFont val="Tahoma"/>
        <family val="2"/>
      </rPr>
      <t>)</t>
    </r>
  </si>
  <si>
    <r>
      <t>Total working hours of 2 Lappers (</t>
    </r>
    <r>
      <rPr>
        <b/>
        <sz val="10"/>
        <color indexed="10"/>
        <rFont val="Tahoma"/>
        <family val="2"/>
      </rPr>
      <t>iv</t>
    </r>
    <r>
      <rPr>
        <b/>
        <sz val="10"/>
        <rFont val="Tahoma"/>
        <family val="2"/>
      </rPr>
      <t>)</t>
    </r>
  </si>
  <si>
    <r>
      <t>Rate per Hour (</t>
    </r>
    <r>
      <rPr>
        <b/>
        <sz val="10"/>
        <color indexed="10"/>
        <rFont val="Tahoma"/>
        <family val="2"/>
      </rPr>
      <t>v</t>
    </r>
    <r>
      <rPr>
        <b/>
        <sz val="10"/>
        <rFont val="Tahoma"/>
        <family val="2"/>
      </rPr>
      <t xml:space="preserve">) = </t>
    </r>
    <r>
      <rPr>
        <b/>
        <sz val="10"/>
        <color indexed="10"/>
        <rFont val="Tahoma"/>
        <family val="2"/>
      </rPr>
      <t>(i*ii)/(iii+iv)</t>
    </r>
  </si>
  <si>
    <r>
      <t>Individual working hours (</t>
    </r>
    <r>
      <rPr>
        <b/>
        <sz val="10"/>
        <color indexed="10"/>
        <rFont val="Tahoma"/>
        <family val="2"/>
      </rPr>
      <t>vi</t>
    </r>
    <r>
      <rPr>
        <b/>
        <sz val="10"/>
        <rFont val="Tahoma"/>
        <family val="2"/>
      </rPr>
      <t>)</t>
    </r>
  </si>
  <si>
    <r>
      <t xml:space="preserve">Basic Amount </t>
    </r>
    <r>
      <rPr>
        <b/>
        <sz val="10"/>
        <color indexed="10"/>
        <rFont val="Tahoma"/>
        <family val="2"/>
      </rPr>
      <t>(vii)=v*vi</t>
    </r>
  </si>
  <si>
    <r>
      <t>**</t>
    </r>
    <r>
      <rPr>
        <b/>
        <sz val="10"/>
        <rFont val="Tahoma"/>
        <family val="2"/>
      </rPr>
      <t xml:space="preserve"> Quality wise rate (</t>
    </r>
    <r>
      <rPr>
        <b/>
        <sz val="10"/>
        <color indexed="10"/>
        <rFont val="Tahoma"/>
        <family val="2"/>
      </rPr>
      <t>iI</t>
    </r>
    <r>
      <rPr>
        <b/>
        <sz val="10"/>
        <rFont val="Tahoma"/>
        <family val="2"/>
      </rPr>
      <t>)</t>
    </r>
  </si>
  <si>
    <t>** Depending on total production rate is categorized in 4 types. (See the able below)</t>
  </si>
  <si>
    <t>Group</t>
  </si>
  <si>
    <t>&lt;=15000</t>
  </si>
  <si>
    <t>Production Quantity (in meters)</t>
  </si>
  <si>
    <t>15001 - 16999</t>
  </si>
  <si>
    <t>17000 - 17999</t>
  </si>
  <si>
    <t>&gt;=18000</t>
  </si>
  <si>
    <t>D</t>
  </si>
  <si>
    <t>13 Cotton Bagging</t>
  </si>
  <si>
    <t>11/13/14</t>
  </si>
  <si>
    <t>Weaver/Line Sardar/Cooley</t>
  </si>
  <si>
    <t>** Calculation same as weaving (Sardar Receives 30% extra)</t>
  </si>
  <si>
    <t>12 Sewing</t>
  </si>
  <si>
    <t>Feeder/Receiver</t>
  </si>
  <si>
    <r>
      <t>**</t>
    </r>
    <r>
      <rPr>
        <b/>
        <sz val="10"/>
        <rFont val="Tahoma"/>
        <family val="2"/>
      </rPr>
      <t xml:space="preserve"> Rate (</t>
    </r>
    <r>
      <rPr>
        <b/>
        <sz val="10"/>
        <color indexed="10"/>
        <rFont val="Tahoma"/>
        <family val="2"/>
      </rPr>
      <t>iI</t>
    </r>
    <r>
      <rPr>
        <b/>
        <sz val="10"/>
        <rFont val="Tahoma"/>
        <family val="2"/>
      </rPr>
      <t>)</t>
    </r>
  </si>
  <si>
    <r>
      <t>Total working hours of Feeder    (</t>
    </r>
    <r>
      <rPr>
        <b/>
        <sz val="10"/>
        <color indexed="10"/>
        <rFont val="Tahoma"/>
        <family val="2"/>
      </rPr>
      <t>iIi</t>
    </r>
    <r>
      <rPr>
        <b/>
        <sz val="10"/>
        <rFont val="Tahoma"/>
        <family val="2"/>
      </rPr>
      <t>)</t>
    </r>
  </si>
  <si>
    <r>
      <t>Total working hours of Receiver (</t>
    </r>
    <r>
      <rPr>
        <b/>
        <sz val="10"/>
        <color indexed="10"/>
        <rFont val="Tahoma"/>
        <family val="2"/>
      </rPr>
      <t>iv</t>
    </r>
    <r>
      <rPr>
        <b/>
        <sz val="10"/>
        <rFont val="Tahoma"/>
        <family val="2"/>
      </rPr>
      <t>)</t>
    </r>
  </si>
  <si>
    <t>Back Joiner</t>
  </si>
  <si>
    <t>(** Receives 5% extra)</t>
  </si>
  <si>
    <t>3 Hemming/5 Hirracle/11 Overhead/13 Hand Hemming</t>
  </si>
  <si>
    <r>
      <t>Production per bundle  (</t>
    </r>
    <r>
      <rPr>
        <b/>
        <sz val="10"/>
        <color indexed="10"/>
        <rFont val="Tahoma"/>
        <family val="2"/>
      </rPr>
      <t>i</t>
    </r>
    <r>
      <rPr>
        <b/>
        <sz val="10"/>
        <rFont val="Tahoma"/>
        <family val="2"/>
      </rPr>
      <t>)</t>
    </r>
  </si>
  <si>
    <r>
      <t>Rate per Hour (</t>
    </r>
    <r>
      <rPr>
        <b/>
        <sz val="10"/>
        <color indexed="10"/>
        <rFont val="Tahoma"/>
        <family val="2"/>
      </rPr>
      <t>iii</t>
    </r>
    <r>
      <rPr>
        <b/>
        <sz val="10"/>
        <rFont val="Tahoma"/>
        <family val="2"/>
      </rPr>
      <t xml:space="preserve">) = </t>
    </r>
    <r>
      <rPr>
        <b/>
        <sz val="10"/>
        <color indexed="10"/>
        <rFont val="Tahoma"/>
        <family val="2"/>
      </rPr>
      <t>(i*ii)</t>
    </r>
  </si>
  <si>
    <r>
      <t>Individual working hours (</t>
    </r>
    <r>
      <rPr>
        <b/>
        <sz val="10"/>
        <color indexed="10"/>
        <rFont val="Tahoma"/>
        <family val="2"/>
      </rPr>
      <t>iv</t>
    </r>
    <r>
      <rPr>
        <b/>
        <sz val="10"/>
        <rFont val="Tahoma"/>
        <family val="2"/>
      </rPr>
      <t>)</t>
    </r>
  </si>
  <si>
    <r>
      <t xml:space="preserve">Basic Amount </t>
    </r>
    <r>
      <rPr>
        <b/>
        <sz val="10"/>
        <color indexed="10"/>
        <rFont val="Tahoma"/>
        <family val="2"/>
      </rPr>
      <t>(v)=iii*iv</t>
    </r>
  </si>
  <si>
    <r>
      <t>Quality wise rate (e.g. L001) (</t>
    </r>
    <r>
      <rPr>
        <b/>
        <sz val="10"/>
        <color indexed="10"/>
        <rFont val="Tahoma"/>
        <family val="2"/>
      </rPr>
      <t>iI</t>
    </r>
    <r>
      <rPr>
        <b/>
        <sz val="10"/>
        <rFont val="Tahoma"/>
        <family val="2"/>
      </rPr>
      <t>)</t>
    </r>
  </si>
  <si>
    <t>14 Press</t>
  </si>
  <si>
    <t>N101</t>
  </si>
  <si>
    <t>N102</t>
  </si>
  <si>
    <t xml:space="preserve">Production in Bells            </t>
  </si>
  <si>
    <r>
      <t>70% (</t>
    </r>
    <r>
      <rPr>
        <sz val="10"/>
        <color indexed="10"/>
        <rFont val="Tahoma"/>
        <family val="2"/>
      </rPr>
      <t>a</t>
    </r>
    <r>
      <rPr>
        <sz val="10"/>
        <rFont val="Tahoma"/>
        <family val="2"/>
      </rPr>
      <t>)</t>
    </r>
  </si>
  <si>
    <r>
      <t>100% (</t>
    </r>
    <r>
      <rPr>
        <sz val="10"/>
        <color indexed="10"/>
        <rFont val="Tahoma"/>
        <family val="2"/>
      </rPr>
      <t>b</t>
    </r>
    <r>
      <rPr>
        <sz val="10"/>
        <rFont val="Tahoma"/>
        <family val="2"/>
      </rPr>
      <t>)</t>
    </r>
  </si>
  <si>
    <r>
      <t>Rate (</t>
    </r>
    <r>
      <rPr>
        <b/>
        <sz val="10"/>
        <color indexed="10"/>
        <rFont val="Tahoma"/>
        <family val="2"/>
      </rPr>
      <t>x</t>
    </r>
    <r>
      <rPr>
        <b/>
        <sz val="10"/>
        <rFont val="Tahoma"/>
        <family val="2"/>
      </rPr>
      <t>)</t>
    </r>
  </si>
  <si>
    <r>
      <t>Basic Rate =</t>
    </r>
    <r>
      <rPr>
        <b/>
        <sz val="10"/>
        <color indexed="10"/>
        <rFont val="Tahoma"/>
        <family val="2"/>
      </rPr>
      <t>(b*x)+(a*x*70%)</t>
    </r>
  </si>
  <si>
    <t>Total basic rate / machine</t>
  </si>
  <si>
    <t>Table - 1</t>
  </si>
  <si>
    <t>Table - 2</t>
  </si>
  <si>
    <t>Machine wise Basic Calculation</t>
  </si>
  <si>
    <t>Man wise Basic Calculation</t>
  </si>
  <si>
    <t>** Occupation code 03 - Side Pressman (3 Nos.)</t>
  </si>
  <si>
    <t>** Occupation code 02 - 1st Pressman (1 No.)</t>
  </si>
  <si>
    <t>For</t>
  </si>
  <si>
    <r>
      <t>Total working hours of 1st pressman + Side Pressman on the above said machine (</t>
    </r>
    <r>
      <rPr>
        <b/>
        <sz val="10"/>
        <color indexed="10"/>
        <rFont val="Tahoma"/>
        <family val="2"/>
      </rPr>
      <t>i</t>
    </r>
    <r>
      <rPr>
        <b/>
        <sz val="10"/>
        <rFont val="Tahoma"/>
        <family val="2"/>
      </rPr>
      <t>)</t>
    </r>
  </si>
  <si>
    <r>
      <t>Total basic rate / machine (</t>
    </r>
    <r>
      <rPr>
        <b/>
        <sz val="10"/>
        <color indexed="10"/>
        <rFont val="Tahoma"/>
        <family val="2"/>
      </rPr>
      <t>ii</t>
    </r>
    <r>
      <rPr>
        <b/>
        <sz val="10"/>
        <rFont val="Tahoma"/>
        <family val="2"/>
      </rPr>
      <t>)</t>
    </r>
  </si>
  <si>
    <r>
      <t>Hourly Rate (</t>
    </r>
    <r>
      <rPr>
        <b/>
        <sz val="10"/>
        <color indexed="10"/>
        <rFont val="Tahoma"/>
        <family val="2"/>
      </rPr>
      <t>iii</t>
    </r>
    <r>
      <rPr>
        <b/>
        <sz val="10"/>
        <rFont val="Tahoma"/>
        <family val="2"/>
      </rPr>
      <t>) =</t>
    </r>
    <r>
      <rPr>
        <b/>
        <sz val="10"/>
        <color indexed="10"/>
        <rFont val="Tahoma"/>
        <family val="2"/>
      </rPr>
      <t>ii/i</t>
    </r>
  </si>
  <si>
    <r>
      <t xml:space="preserve">Basic amount </t>
    </r>
    <r>
      <rPr>
        <b/>
        <sz val="10"/>
        <color indexed="10"/>
        <rFont val="Tahoma"/>
        <family val="2"/>
      </rPr>
      <t>(v)=iv*iii</t>
    </r>
  </si>
  <si>
    <t>** Occupation code 04 - Press Helper</t>
  </si>
  <si>
    <r>
      <t>Multiplied by 86% (</t>
    </r>
    <r>
      <rPr>
        <b/>
        <sz val="10"/>
        <color indexed="10"/>
        <rFont val="Tahoma"/>
        <family val="2"/>
      </rPr>
      <t>ii</t>
    </r>
    <r>
      <rPr>
        <b/>
        <sz val="10"/>
        <rFont val="Tahoma"/>
        <family val="2"/>
      </rPr>
      <t>)</t>
    </r>
  </si>
  <si>
    <r>
      <t xml:space="preserve">Basic amount  </t>
    </r>
    <r>
      <rPr>
        <b/>
        <sz val="10"/>
        <color indexed="10"/>
        <rFont val="Tahoma"/>
        <family val="2"/>
      </rPr>
      <t>(iii)=i*ii</t>
    </r>
  </si>
  <si>
    <t>** Occupation code 05 - Gariwala</t>
  </si>
  <si>
    <r>
      <t>Shift average basic (</t>
    </r>
    <r>
      <rPr>
        <b/>
        <sz val="10"/>
        <color indexed="10"/>
        <rFont val="Tahoma"/>
        <family val="2"/>
      </rPr>
      <t>i</t>
    </r>
    <r>
      <rPr>
        <b/>
        <sz val="10"/>
        <rFont val="Tahoma"/>
        <family val="2"/>
      </rPr>
      <t>)</t>
    </r>
  </si>
  <si>
    <r>
      <t xml:space="preserve"> </t>
    </r>
    <r>
      <rPr>
        <b/>
        <sz val="10"/>
        <rFont val="Tahoma"/>
        <family val="2"/>
      </rPr>
      <t>02</t>
    </r>
    <r>
      <rPr>
        <sz val="10"/>
        <rFont val="Tahoma"/>
        <family val="2"/>
      </rPr>
      <t xml:space="preserve"> Batching</t>
    </r>
  </si>
  <si>
    <r>
      <t xml:space="preserve"> 03</t>
    </r>
    <r>
      <rPr>
        <sz val="10"/>
        <rFont val="Tahoma"/>
        <family val="2"/>
      </rPr>
      <t xml:space="preserve"> Selector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</si>
</sst>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000"/>
    <numFmt numFmtId="167" formatCode="0.0000000000"/>
    <numFmt numFmtId="168" formatCode="0.00000000000"/>
    <numFmt numFmtId="169" formatCode="0.00000000"/>
  </numFmts>
  <fonts count="1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ahoma"/>
      <family val="2"/>
    </font>
    <font>
      <sz val="10"/>
      <color indexed="56"/>
      <name val="Tahoma"/>
      <family val="2"/>
    </font>
    <font>
      <b/>
      <sz val="10"/>
      <color indexed="48"/>
      <name val="Tahoma"/>
      <family val="2"/>
    </font>
    <font>
      <sz val="10"/>
      <color indexed="12"/>
      <name val="Tahoma"/>
      <family val="2"/>
    </font>
    <font>
      <sz val="10"/>
      <color indexed="53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justify" vertical="center" wrapText="1" shrinkToFi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/>
    </xf>
    <xf numFmtId="49" fontId="1" fillId="0" borderId="1" xfId="0" applyNumberFormat="1" applyFont="1" applyBorder="1" applyAlignment="1">
      <alignment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8" xfId="0" applyFont="1" applyBorder="1" applyAlignment="1">
      <alignment/>
    </xf>
    <xf numFmtId="49" fontId="1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/>
    </xf>
    <xf numFmtId="9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8"/>
  <sheetViews>
    <sheetView workbookViewId="0" topLeftCell="A103">
      <selection activeCell="C19" sqref="C19"/>
    </sheetView>
  </sheetViews>
  <sheetFormatPr defaultColWidth="9.140625" defaultRowHeight="12.75"/>
  <cols>
    <col min="1" max="1" width="26.7109375" style="0" customWidth="1"/>
    <col min="2" max="2" width="20.8515625" style="0" bestFit="1" customWidth="1"/>
    <col min="3" max="3" width="21.8515625" style="0" bestFit="1" customWidth="1"/>
  </cols>
  <sheetData>
    <row r="2" spans="1:4" ht="12.75">
      <c r="A2" s="61" t="s">
        <v>211</v>
      </c>
      <c r="B2" s="1"/>
      <c r="C2" s="1"/>
      <c r="D2" s="1"/>
    </row>
    <row r="3" spans="1:4" ht="12.75">
      <c r="A3" s="61" t="s">
        <v>216</v>
      </c>
      <c r="B3" s="1"/>
      <c r="C3" s="1"/>
      <c r="D3" s="1"/>
    </row>
    <row r="4" spans="1:4" ht="12.75">
      <c r="A4" s="1"/>
      <c r="B4" s="1"/>
      <c r="C4" s="1"/>
      <c r="D4" s="1"/>
    </row>
    <row r="5" spans="1:4" ht="12.75">
      <c r="A5" s="81" t="s">
        <v>212</v>
      </c>
      <c r="B5" s="81" t="s">
        <v>217</v>
      </c>
      <c r="C5" s="81" t="s">
        <v>218</v>
      </c>
      <c r="D5" s="1"/>
    </row>
    <row r="6" spans="1:4" ht="12.75">
      <c r="A6" s="81"/>
      <c r="B6" s="81"/>
      <c r="C6" s="81"/>
      <c r="D6" s="1"/>
    </row>
    <row r="7" spans="1:4" ht="12.75">
      <c r="A7" s="1">
        <v>448</v>
      </c>
      <c r="B7" s="69">
        <v>0.86</v>
      </c>
      <c r="C7" s="64">
        <f>A7*86%</f>
        <v>385.28</v>
      </c>
      <c r="D7" s="1"/>
    </row>
    <row r="8" spans="1:4" ht="12.75">
      <c r="A8" s="1"/>
      <c r="B8" s="1"/>
      <c r="C8" s="1"/>
      <c r="D8" s="1"/>
    </row>
    <row r="9" spans="1:4" ht="12.75">
      <c r="A9" s="61" t="s">
        <v>211</v>
      </c>
      <c r="B9" s="1"/>
      <c r="C9" s="1"/>
      <c r="D9" s="1"/>
    </row>
    <row r="10" spans="1:4" ht="12.75">
      <c r="A10" s="61" t="s">
        <v>219</v>
      </c>
      <c r="B10" s="1"/>
      <c r="C10" s="1"/>
      <c r="D10" s="1"/>
    </row>
    <row r="11" spans="1:4" ht="12.75">
      <c r="A11" s="1"/>
      <c r="B11" s="1"/>
      <c r="C11" s="1"/>
      <c r="D11" s="1"/>
    </row>
    <row r="12" spans="1:4" ht="12.75">
      <c r="A12" s="81" t="s">
        <v>220</v>
      </c>
      <c r="B12" s="81" t="s">
        <v>217</v>
      </c>
      <c r="C12" s="81" t="s">
        <v>218</v>
      </c>
      <c r="D12" s="1"/>
    </row>
    <row r="13" spans="1:4" ht="12.75">
      <c r="A13" s="81"/>
      <c r="B13" s="81"/>
      <c r="C13" s="81"/>
      <c r="D13" s="1"/>
    </row>
    <row r="14" spans="1:4" ht="12.75">
      <c r="A14" s="1">
        <v>98</v>
      </c>
      <c r="B14" s="69">
        <v>0.86</v>
      </c>
      <c r="C14" s="64">
        <f>A14*86%</f>
        <v>84.28</v>
      </c>
      <c r="D14" s="1"/>
    </row>
    <row r="18" ht="12.75">
      <c r="D18" s="77"/>
    </row>
  </sheetData>
  <mergeCells count="6">
    <mergeCell ref="A5:A6"/>
    <mergeCell ref="B5:B6"/>
    <mergeCell ref="C5:C6"/>
    <mergeCell ref="A12:A13"/>
    <mergeCell ref="B12:B13"/>
    <mergeCell ref="C12:C13"/>
  </mergeCells>
  <printOptions/>
  <pageMargins left="0.75" right="0.75" top="1" bottom="1" header="0.5" footer="0.5"/>
  <pageSetup fitToHeight="1" fitToWidth="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2"/>
  <sheetViews>
    <sheetView workbookViewId="0" topLeftCell="A1">
      <selection activeCell="O21" sqref="O21"/>
    </sheetView>
  </sheetViews>
  <sheetFormatPr defaultColWidth="9.140625" defaultRowHeight="12.75"/>
  <sheetData>
    <row r="2" spans="1:13" ht="12.75">
      <c r="A2" s="32"/>
      <c r="B2" s="32"/>
      <c r="C2" s="11"/>
      <c r="D2" s="72" t="s">
        <v>31</v>
      </c>
      <c r="E2" s="18">
        <v>2</v>
      </c>
      <c r="F2" s="72" t="s">
        <v>30</v>
      </c>
      <c r="G2" s="18" t="s">
        <v>102</v>
      </c>
      <c r="H2" s="11"/>
      <c r="I2" s="42"/>
      <c r="J2" s="11"/>
      <c r="K2" s="1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49"/>
      <c r="J3" s="1"/>
      <c r="K3" s="1"/>
      <c r="L3" s="1"/>
      <c r="M3" s="1"/>
    </row>
    <row r="4" spans="1:13" ht="12.75">
      <c r="A4" s="16" t="s">
        <v>90</v>
      </c>
      <c r="B4" s="1"/>
      <c r="C4" s="1" t="s">
        <v>103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77.25" thickBot="1">
      <c r="A6" s="28" t="s">
        <v>43</v>
      </c>
      <c r="B6" s="28" t="s">
        <v>98</v>
      </c>
      <c r="C6" s="45" t="s">
        <v>58</v>
      </c>
      <c r="D6" s="45" t="s">
        <v>99</v>
      </c>
      <c r="E6" s="45" t="s">
        <v>100</v>
      </c>
      <c r="F6" s="45" t="s">
        <v>91</v>
      </c>
      <c r="G6" s="45" t="s">
        <v>95</v>
      </c>
      <c r="H6" s="45" t="s">
        <v>92</v>
      </c>
      <c r="I6" s="45" t="s">
        <v>101</v>
      </c>
      <c r="J6" s="45" t="s">
        <v>93</v>
      </c>
      <c r="K6" s="28" t="s">
        <v>96</v>
      </c>
      <c r="L6" s="28" t="s">
        <v>97</v>
      </c>
      <c r="M6" s="28" t="s">
        <v>94</v>
      </c>
    </row>
    <row r="7" spans="1:13" ht="12.75">
      <c r="A7" s="86">
        <v>1</v>
      </c>
      <c r="B7" s="95">
        <v>15</v>
      </c>
      <c r="C7" s="97" t="s">
        <v>65</v>
      </c>
      <c r="D7" s="100">
        <v>8</v>
      </c>
      <c r="E7" s="100">
        <f>B7*D7</f>
        <v>120</v>
      </c>
      <c r="F7" s="46">
        <v>1</v>
      </c>
      <c r="G7" s="46">
        <v>136</v>
      </c>
      <c r="H7" s="46">
        <v>0</v>
      </c>
      <c r="I7" s="46">
        <f aca="true" t="shared" si="0" ref="I7:I18">IF(G7&gt;=$E$7,$E$7,G7)</f>
        <v>120</v>
      </c>
      <c r="J7" s="102">
        <f>SUM(I7:I18)</f>
        <v>1338</v>
      </c>
      <c r="K7" s="106">
        <f>J7+J19+J31</f>
        <v>3586</v>
      </c>
      <c r="L7" s="85">
        <v>2832.6</v>
      </c>
      <c r="M7" s="105">
        <f>L7/K7</f>
        <v>0.7899051868377022</v>
      </c>
    </row>
    <row r="8" spans="1:13" ht="12.75">
      <c r="A8" s="86"/>
      <c r="B8" s="95"/>
      <c r="C8" s="98"/>
      <c r="D8" s="85"/>
      <c r="E8" s="85"/>
      <c r="F8" s="5">
        <v>2</v>
      </c>
      <c r="G8" s="5">
        <v>122</v>
      </c>
      <c r="H8" s="5">
        <v>0</v>
      </c>
      <c r="I8" s="5">
        <f t="shared" si="0"/>
        <v>120</v>
      </c>
      <c r="J8" s="103"/>
      <c r="K8" s="106"/>
      <c r="L8" s="85"/>
      <c r="M8" s="105"/>
    </row>
    <row r="9" spans="1:13" ht="12.75">
      <c r="A9" s="86"/>
      <c r="B9" s="95"/>
      <c r="C9" s="98"/>
      <c r="D9" s="85"/>
      <c r="E9" s="85"/>
      <c r="F9" s="5">
        <v>3</v>
      </c>
      <c r="G9" s="5">
        <v>92</v>
      </c>
      <c r="H9" s="5">
        <v>42</v>
      </c>
      <c r="I9" s="5">
        <f t="shared" si="0"/>
        <v>92</v>
      </c>
      <c r="J9" s="103"/>
      <c r="K9" s="106"/>
      <c r="L9" s="85"/>
      <c r="M9" s="105"/>
    </row>
    <row r="10" spans="1:13" ht="12.75">
      <c r="A10" s="86"/>
      <c r="B10" s="95"/>
      <c r="C10" s="98"/>
      <c r="D10" s="85"/>
      <c r="E10" s="85"/>
      <c r="F10" s="5">
        <v>4</v>
      </c>
      <c r="G10" s="5">
        <v>70</v>
      </c>
      <c r="H10" s="5">
        <v>50</v>
      </c>
      <c r="I10" s="5">
        <f t="shared" si="0"/>
        <v>70</v>
      </c>
      <c r="J10" s="103"/>
      <c r="K10" s="106"/>
      <c r="L10" s="85"/>
      <c r="M10" s="105"/>
    </row>
    <row r="11" spans="1:13" ht="12.75">
      <c r="A11" s="86"/>
      <c r="B11" s="95"/>
      <c r="C11" s="98"/>
      <c r="D11" s="85"/>
      <c r="E11" s="85"/>
      <c r="F11" s="5">
        <v>5</v>
      </c>
      <c r="G11" s="5">
        <v>140</v>
      </c>
      <c r="H11" s="5">
        <v>0</v>
      </c>
      <c r="I11" s="5">
        <f t="shared" si="0"/>
        <v>120</v>
      </c>
      <c r="J11" s="103"/>
      <c r="K11" s="106"/>
      <c r="L11" s="85"/>
      <c r="M11" s="105"/>
    </row>
    <row r="12" spans="1:13" ht="12.75">
      <c r="A12" s="86"/>
      <c r="B12" s="95"/>
      <c r="C12" s="98"/>
      <c r="D12" s="85"/>
      <c r="E12" s="85"/>
      <c r="F12" s="5">
        <v>6</v>
      </c>
      <c r="G12" s="5">
        <v>120</v>
      </c>
      <c r="H12" s="5">
        <v>0</v>
      </c>
      <c r="I12" s="5">
        <f t="shared" si="0"/>
        <v>120</v>
      </c>
      <c r="J12" s="103"/>
      <c r="K12" s="106"/>
      <c r="L12" s="85"/>
      <c r="M12" s="105"/>
    </row>
    <row r="13" spans="1:13" ht="12.75">
      <c r="A13" s="86"/>
      <c r="B13" s="95"/>
      <c r="C13" s="98"/>
      <c r="D13" s="85"/>
      <c r="E13" s="85"/>
      <c r="F13" s="5">
        <v>7</v>
      </c>
      <c r="G13" s="5">
        <v>120</v>
      </c>
      <c r="H13" s="5">
        <v>0</v>
      </c>
      <c r="I13" s="5">
        <f t="shared" si="0"/>
        <v>120</v>
      </c>
      <c r="J13" s="103"/>
      <c r="K13" s="106"/>
      <c r="L13" s="85"/>
      <c r="M13" s="105"/>
    </row>
    <row r="14" spans="1:13" ht="12.75">
      <c r="A14" s="86"/>
      <c r="B14" s="95"/>
      <c r="C14" s="98"/>
      <c r="D14" s="85"/>
      <c r="E14" s="85"/>
      <c r="F14" s="5">
        <v>8</v>
      </c>
      <c r="G14" s="5">
        <v>120</v>
      </c>
      <c r="H14" s="5">
        <v>0</v>
      </c>
      <c r="I14" s="5">
        <f t="shared" si="0"/>
        <v>120</v>
      </c>
      <c r="J14" s="103"/>
      <c r="K14" s="106"/>
      <c r="L14" s="85"/>
      <c r="M14" s="105"/>
    </row>
    <row r="15" spans="1:13" ht="12.75">
      <c r="A15" s="86"/>
      <c r="B15" s="95"/>
      <c r="C15" s="98"/>
      <c r="D15" s="85"/>
      <c r="E15" s="85"/>
      <c r="F15" s="5">
        <v>9</v>
      </c>
      <c r="G15" s="5">
        <v>96</v>
      </c>
      <c r="H15" s="5">
        <v>20</v>
      </c>
      <c r="I15" s="5">
        <f t="shared" si="0"/>
        <v>96</v>
      </c>
      <c r="J15" s="103"/>
      <c r="K15" s="106"/>
      <c r="L15" s="85"/>
      <c r="M15" s="105"/>
    </row>
    <row r="16" spans="1:13" ht="12.75">
      <c r="A16" s="86"/>
      <c r="B16" s="95"/>
      <c r="C16" s="98"/>
      <c r="D16" s="85"/>
      <c r="E16" s="85"/>
      <c r="F16" s="5">
        <v>10</v>
      </c>
      <c r="G16" s="5">
        <v>120</v>
      </c>
      <c r="H16" s="5">
        <v>0</v>
      </c>
      <c r="I16" s="5">
        <f t="shared" si="0"/>
        <v>120</v>
      </c>
      <c r="J16" s="103"/>
      <c r="K16" s="106"/>
      <c r="L16" s="85"/>
      <c r="M16" s="105"/>
    </row>
    <row r="17" spans="1:13" ht="12.75">
      <c r="A17" s="86"/>
      <c r="B17" s="95"/>
      <c r="C17" s="98"/>
      <c r="D17" s="85"/>
      <c r="E17" s="85"/>
      <c r="F17" s="5">
        <v>11</v>
      </c>
      <c r="G17" s="5">
        <v>120</v>
      </c>
      <c r="H17" s="5">
        <v>0</v>
      </c>
      <c r="I17" s="5">
        <f t="shared" si="0"/>
        <v>120</v>
      </c>
      <c r="J17" s="103"/>
      <c r="K17" s="106"/>
      <c r="L17" s="85"/>
      <c r="M17" s="105"/>
    </row>
    <row r="18" spans="1:13" ht="13.5" thickBot="1">
      <c r="A18" s="86"/>
      <c r="B18" s="95"/>
      <c r="C18" s="99"/>
      <c r="D18" s="101"/>
      <c r="E18" s="101"/>
      <c r="F18" s="47">
        <v>12</v>
      </c>
      <c r="G18" s="47">
        <v>120</v>
      </c>
      <c r="H18" s="47">
        <v>0</v>
      </c>
      <c r="I18" s="47">
        <f t="shared" si="0"/>
        <v>120</v>
      </c>
      <c r="J18" s="104"/>
      <c r="K18" s="106"/>
      <c r="L18" s="85"/>
      <c r="M18" s="105"/>
    </row>
    <row r="19" spans="1:13" ht="12.75">
      <c r="A19" s="86"/>
      <c r="B19" s="95"/>
      <c r="C19" s="97" t="s">
        <v>66</v>
      </c>
      <c r="D19" s="100">
        <v>8</v>
      </c>
      <c r="E19" s="100">
        <f>B7*D19</f>
        <v>120</v>
      </c>
      <c r="F19" s="46">
        <v>1</v>
      </c>
      <c r="G19" s="46">
        <v>136</v>
      </c>
      <c r="H19" s="46">
        <v>0</v>
      </c>
      <c r="I19" s="46">
        <f aca="true" t="shared" si="1" ref="I19:I30">IF(G19&gt;=$E$19,$E$19,G19)</f>
        <v>120</v>
      </c>
      <c r="J19" s="102">
        <f>SUM(I19:I30)</f>
        <v>1258</v>
      </c>
      <c r="K19" s="106"/>
      <c r="L19" s="85"/>
      <c r="M19" s="105"/>
    </row>
    <row r="20" spans="1:13" ht="12.75">
      <c r="A20" s="86"/>
      <c r="B20" s="95"/>
      <c r="C20" s="98"/>
      <c r="D20" s="85"/>
      <c r="E20" s="85"/>
      <c r="F20" s="5">
        <v>2</v>
      </c>
      <c r="G20" s="5">
        <v>122</v>
      </c>
      <c r="H20" s="5">
        <v>0</v>
      </c>
      <c r="I20" s="5">
        <f t="shared" si="1"/>
        <v>120</v>
      </c>
      <c r="J20" s="103"/>
      <c r="K20" s="106"/>
      <c r="L20" s="85"/>
      <c r="M20" s="105"/>
    </row>
    <row r="21" spans="1:13" ht="12.75">
      <c r="A21" s="86"/>
      <c r="B21" s="95"/>
      <c r="C21" s="98"/>
      <c r="D21" s="85"/>
      <c r="E21" s="85"/>
      <c r="F21" s="5">
        <v>3</v>
      </c>
      <c r="G21" s="5">
        <v>92</v>
      </c>
      <c r="H21" s="5">
        <v>42</v>
      </c>
      <c r="I21" s="5">
        <f t="shared" si="1"/>
        <v>92</v>
      </c>
      <c r="J21" s="103"/>
      <c r="K21" s="106"/>
      <c r="L21" s="85"/>
      <c r="M21" s="105"/>
    </row>
    <row r="22" spans="1:13" ht="12.75">
      <c r="A22" s="86"/>
      <c r="B22" s="95"/>
      <c r="C22" s="98"/>
      <c r="D22" s="85"/>
      <c r="E22" s="85"/>
      <c r="F22" s="5">
        <v>4</v>
      </c>
      <c r="G22" s="5">
        <v>70</v>
      </c>
      <c r="H22" s="5">
        <v>50</v>
      </c>
      <c r="I22" s="5">
        <f t="shared" si="1"/>
        <v>70</v>
      </c>
      <c r="J22" s="103"/>
      <c r="K22" s="106"/>
      <c r="L22" s="85"/>
      <c r="M22" s="105"/>
    </row>
    <row r="23" spans="1:13" ht="12.75">
      <c r="A23" s="86"/>
      <c r="B23" s="95"/>
      <c r="C23" s="98"/>
      <c r="D23" s="85"/>
      <c r="E23" s="85"/>
      <c r="F23" s="5">
        <v>5</v>
      </c>
      <c r="G23" s="5">
        <v>140</v>
      </c>
      <c r="H23" s="5">
        <v>0</v>
      </c>
      <c r="I23" s="5">
        <f t="shared" si="1"/>
        <v>120</v>
      </c>
      <c r="J23" s="103"/>
      <c r="K23" s="106"/>
      <c r="L23" s="85"/>
      <c r="M23" s="105"/>
    </row>
    <row r="24" spans="1:13" ht="12.75">
      <c r="A24" s="86"/>
      <c r="B24" s="95"/>
      <c r="C24" s="98"/>
      <c r="D24" s="85"/>
      <c r="E24" s="85"/>
      <c r="F24" s="5">
        <v>6</v>
      </c>
      <c r="G24" s="5">
        <v>120</v>
      </c>
      <c r="H24" s="5">
        <v>0</v>
      </c>
      <c r="I24" s="5">
        <f t="shared" si="1"/>
        <v>120</v>
      </c>
      <c r="J24" s="103"/>
      <c r="K24" s="106"/>
      <c r="L24" s="85"/>
      <c r="M24" s="105"/>
    </row>
    <row r="25" spans="1:13" ht="12.75">
      <c r="A25" s="86"/>
      <c r="B25" s="95"/>
      <c r="C25" s="98"/>
      <c r="D25" s="85"/>
      <c r="E25" s="85"/>
      <c r="F25" s="5">
        <v>7</v>
      </c>
      <c r="G25" s="5">
        <v>40</v>
      </c>
      <c r="H25" s="5">
        <v>0</v>
      </c>
      <c r="I25" s="5">
        <f t="shared" si="1"/>
        <v>40</v>
      </c>
      <c r="J25" s="103"/>
      <c r="K25" s="106"/>
      <c r="L25" s="85"/>
      <c r="M25" s="105"/>
    </row>
    <row r="26" spans="1:13" ht="12.75">
      <c r="A26" s="86"/>
      <c r="B26" s="95"/>
      <c r="C26" s="98"/>
      <c r="D26" s="85"/>
      <c r="E26" s="85"/>
      <c r="F26" s="5">
        <v>8</v>
      </c>
      <c r="G26" s="5">
        <v>120</v>
      </c>
      <c r="H26" s="5">
        <v>0</v>
      </c>
      <c r="I26" s="5">
        <f t="shared" si="1"/>
        <v>120</v>
      </c>
      <c r="J26" s="103"/>
      <c r="K26" s="106"/>
      <c r="L26" s="85"/>
      <c r="M26" s="105"/>
    </row>
    <row r="27" spans="1:13" ht="12.75">
      <c r="A27" s="86"/>
      <c r="B27" s="95"/>
      <c r="C27" s="98"/>
      <c r="D27" s="85"/>
      <c r="E27" s="85"/>
      <c r="F27" s="5">
        <v>9</v>
      </c>
      <c r="G27" s="5">
        <v>96</v>
      </c>
      <c r="H27" s="5">
        <v>20</v>
      </c>
      <c r="I27" s="5">
        <f t="shared" si="1"/>
        <v>96</v>
      </c>
      <c r="J27" s="103"/>
      <c r="K27" s="106"/>
      <c r="L27" s="85"/>
      <c r="M27" s="105"/>
    </row>
    <row r="28" spans="1:13" ht="12.75">
      <c r="A28" s="86"/>
      <c r="B28" s="95"/>
      <c r="C28" s="98"/>
      <c r="D28" s="85"/>
      <c r="E28" s="85"/>
      <c r="F28" s="5">
        <v>10</v>
      </c>
      <c r="G28" s="5">
        <v>120</v>
      </c>
      <c r="H28" s="5">
        <v>0</v>
      </c>
      <c r="I28" s="5">
        <f t="shared" si="1"/>
        <v>120</v>
      </c>
      <c r="J28" s="103"/>
      <c r="K28" s="106"/>
      <c r="L28" s="85"/>
      <c r="M28" s="105"/>
    </row>
    <row r="29" spans="1:13" ht="12.75">
      <c r="A29" s="86"/>
      <c r="B29" s="95"/>
      <c r="C29" s="98"/>
      <c r="D29" s="85"/>
      <c r="E29" s="85"/>
      <c r="F29" s="5">
        <v>11</v>
      </c>
      <c r="G29" s="5">
        <v>120</v>
      </c>
      <c r="H29" s="5">
        <v>0</v>
      </c>
      <c r="I29" s="5">
        <f t="shared" si="1"/>
        <v>120</v>
      </c>
      <c r="J29" s="103"/>
      <c r="K29" s="106"/>
      <c r="L29" s="85"/>
      <c r="M29" s="105"/>
    </row>
    <row r="30" spans="1:13" ht="13.5" thickBot="1">
      <c r="A30" s="86"/>
      <c r="B30" s="95"/>
      <c r="C30" s="99"/>
      <c r="D30" s="101"/>
      <c r="E30" s="101"/>
      <c r="F30" s="47">
        <v>12</v>
      </c>
      <c r="G30" s="47">
        <v>120</v>
      </c>
      <c r="H30" s="47">
        <v>0</v>
      </c>
      <c r="I30" s="47">
        <f t="shared" si="1"/>
        <v>120</v>
      </c>
      <c r="J30" s="104"/>
      <c r="K30" s="106"/>
      <c r="L30" s="85"/>
      <c r="M30" s="105"/>
    </row>
    <row r="31" spans="1:13" ht="12.75">
      <c r="A31" s="86"/>
      <c r="B31" s="95"/>
      <c r="C31" s="97" t="s">
        <v>67</v>
      </c>
      <c r="D31" s="100">
        <v>7.5</v>
      </c>
      <c r="E31" s="100">
        <f>B7*D31</f>
        <v>112.5</v>
      </c>
      <c r="F31" s="46">
        <v>1</v>
      </c>
      <c r="G31" s="46">
        <v>110</v>
      </c>
      <c r="H31" s="46">
        <v>0</v>
      </c>
      <c r="I31" s="46">
        <f aca="true" t="shared" si="2" ref="I31:I42">IF(G31&gt;=$E$31,$E$31,G31)</f>
        <v>110</v>
      </c>
      <c r="J31" s="102">
        <f>SUM(I31:I42)</f>
        <v>990</v>
      </c>
      <c r="K31" s="106"/>
      <c r="L31" s="85"/>
      <c r="M31" s="105"/>
    </row>
    <row r="32" spans="1:13" ht="12.75">
      <c r="A32" s="86"/>
      <c r="B32" s="95"/>
      <c r="C32" s="98"/>
      <c r="D32" s="85"/>
      <c r="E32" s="85"/>
      <c r="F32" s="5">
        <v>2</v>
      </c>
      <c r="G32" s="5">
        <v>118</v>
      </c>
      <c r="H32" s="5">
        <v>0</v>
      </c>
      <c r="I32" s="5">
        <f t="shared" si="2"/>
        <v>112.5</v>
      </c>
      <c r="J32" s="103"/>
      <c r="K32" s="106"/>
      <c r="L32" s="85"/>
      <c r="M32" s="105"/>
    </row>
    <row r="33" spans="1:13" ht="12.75">
      <c r="A33" s="86"/>
      <c r="B33" s="95"/>
      <c r="C33" s="98"/>
      <c r="D33" s="85"/>
      <c r="E33" s="85"/>
      <c r="F33" s="5">
        <v>3</v>
      </c>
      <c r="G33" s="5">
        <v>92</v>
      </c>
      <c r="H33" s="5">
        <v>0</v>
      </c>
      <c r="I33" s="5">
        <f t="shared" si="2"/>
        <v>92</v>
      </c>
      <c r="J33" s="103"/>
      <c r="K33" s="106"/>
      <c r="L33" s="85"/>
      <c r="M33" s="105"/>
    </row>
    <row r="34" spans="1:13" ht="12.75">
      <c r="A34" s="86"/>
      <c r="B34" s="95"/>
      <c r="C34" s="98"/>
      <c r="D34" s="85"/>
      <c r="E34" s="85"/>
      <c r="F34" s="5">
        <v>4</v>
      </c>
      <c r="G34" s="5">
        <v>70</v>
      </c>
      <c r="H34" s="5">
        <v>40</v>
      </c>
      <c r="I34" s="5">
        <f t="shared" si="2"/>
        <v>70</v>
      </c>
      <c r="J34" s="103"/>
      <c r="K34" s="106"/>
      <c r="L34" s="85"/>
      <c r="M34" s="105"/>
    </row>
    <row r="35" spans="1:13" ht="12.75">
      <c r="A35" s="86"/>
      <c r="B35" s="95"/>
      <c r="C35" s="98"/>
      <c r="D35" s="85"/>
      <c r="E35" s="85"/>
      <c r="F35" s="5">
        <v>5</v>
      </c>
      <c r="G35" s="5">
        <v>125</v>
      </c>
      <c r="H35" s="5">
        <v>0</v>
      </c>
      <c r="I35" s="5">
        <f t="shared" si="2"/>
        <v>112.5</v>
      </c>
      <c r="J35" s="103"/>
      <c r="K35" s="106"/>
      <c r="L35" s="85"/>
      <c r="M35" s="105"/>
    </row>
    <row r="36" spans="1:13" ht="12.75">
      <c r="A36" s="86"/>
      <c r="B36" s="95"/>
      <c r="C36" s="98"/>
      <c r="D36" s="85"/>
      <c r="E36" s="85"/>
      <c r="F36" s="5">
        <v>6</v>
      </c>
      <c r="G36" s="5">
        <v>120</v>
      </c>
      <c r="H36" s="5">
        <v>0</v>
      </c>
      <c r="I36" s="5">
        <f t="shared" si="2"/>
        <v>112.5</v>
      </c>
      <c r="J36" s="103"/>
      <c r="K36" s="106"/>
      <c r="L36" s="85"/>
      <c r="M36" s="105"/>
    </row>
    <row r="37" spans="1:13" ht="12.75">
      <c r="A37" s="86"/>
      <c r="B37" s="95"/>
      <c r="C37" s="98"/>
      <c r="D37" s="85"/>
      <c r="E37" s="85"/>
      <c r="F37" s="5">
        <v>7</v>
      </c>
      <c r="G37" s="5">
        <v>40</v>
      </c>
      <c r="H37" s="5">
        <v>52</v>
      </c>
      <c r="I37" s="5">
        <f t="shared" si="2"/>
        <v>40</v>
      </c>
      <c r="J37" s="103"/>
      <c r="K37" s="106"/>
      <c r="L37" s="85"/>
      <c r="M37" s="105"/>
    </row>
    <row r="38" spans="1:13" ht="12.75">
      <c r="A38" s="86"/>
      <c r="B38" s="95"/>
      <c r="C38" s="98"/>
      <c r="D38" s="85"/>
      <c r="E38" s="85"/>
      <c r="F38" s="5">
        <v>8</v>
      </c>
      <c r="G38" s="5">
        <v>120</v>
      </c>
      <c r="H38" s="5">
        <v>0</v>
      </c>
      <c r="I38" s="5">
        <f t="shared" si="2"/>
        <v>112.5</v>
      </c>
      <c r="J38" s="103"/>
      <c r="K38" s="106"/>
      <c r="L38" s="85"/>
      <c r="M38" s="105"/>
    </row>
    <row r="39" spans="1:13" ht="12.75">
      <c r="A39" s="86"/>
      <c r="B39" s="95"/>
      <c r="C39" s="98"/>
      <c r="D39" s="85"/>
      <c r="E39" s="85"/>
      <c r="F39" s="5">
        <v>9</v>
      </c>
      <c r="G39" s="5">
        <v>96</v>
      </c>
      <c r="H39" s="5">
        <v>0</v>
      </c>
      <c r="I39" s="5">
        <f t="shared" si="2"/>
        <v>96</v>
      </c>
      <c r="J39" s="103"/>
      <c r="K39" s="106"/>
      <c r="L39" s="85"/>
      <c r="M39" s="105"/>
    </row>
    <row r="40" spans="1:13" ht="12.75">
      <c r="A40" s="86"/>
      <c r="B40" s="95"/>
      <c r="C40" s="98"/>
      <c r="D40" s="85"/>
      <c r="E40" s="85"/>
      <c r="F40" s="5">
        <v>10</v>
      </c>
      <c r="G40" s="5">
        <v>52</v>
      </c>
      <c r="H40" s="5">
        <v>0</v>
      </c>
      <c r="I40" s="5">
        <f t="shared" si="2"/>
        <v>52</v>
      </c>
      <c r="J40" s="103"/>
      <c r="K40" s="106"/>
      <c r="L40" s="85"/>
      <c r="M40" s="105"/>
    </row>
    <row r="41" spans="1:13" ht="12.75">
      <c r="A41" s="86"/>
      <c r="B41" s="95"/>
      <c r="C41" s="98"/>
      <c r="D41" s="85"/>
      <c r="E41" s="85"/>
      <c r="F41" s="5">
        <v>11</v>
      </c>
      <c r="G41" s="5">
        <v>40</v>
      </c>
      <c r="H41" s="5">
        <v>30</v>
      </c>
      <c r="I41" s="5">
        <f t="shared" si="2"/>
        <v>40</v>
      </c>
      <c r="J41" s="103"/>
      <c r="K41" s="106"/>
      <c r="L41" s="85"/>
      <c r="M41" s="105"/>
    </row>
    <row r="42" spans="1:13" ht="13.5" thickBot="1">
      <c r="A42" s="86"/>
      <c r="B42" s="95"/>
      <c r="C42" s="99"/>
      <c r="D42" s="101"/>
      <c r="E42" s="101"/>
      <c r="F42" s="47">
        <v>12</v>
      </c>
      <c r="G42" s="47">
        <v>40</v>
      </c>
      <c r="H42" s="47">
        <v>0</v>
      </c>
      <c r="I42" s="47">
        <f t="shared" si="2"/>
        <v>40</v>
      </c>
      <c r="J42" s="104"/>
      <c r="K42" s="106"/>
      <c r="L42" s="85"/>
      <c r="M42" s="105"/>
    </row>
  </sheetData>
  <mergeCells count="17">
    <mergeCell ref="M7:M42"/>
    <mergeCell ref="B7:B42"/>
    <mergeCell ref="A7:A42"/>
    <mergeCell ref="K7:K42"/>
    <mergeCell ref="L7:L42"/>
    <mergeCell ref="C31:C42"/>
    <mergeCell ref="D31:D42"/>
    <mergeCell ref="E31:E42"/>
    <mergeCell ref="J31:J42"/>
    <mergeCell ref="C19:C30"/>
    <mergeCell ref="C7:C18"/>
    <mergeCell ref="D19:D30"/>
    <mergeCell ref="E19:E30"/>
    <mergeCell ref="J19:J30"/>
    <mergeCell ref="J7:J18"/>
    <mergeCell ref="E7:E18"/>
    <mergeCell ref="D7:D18"/>
  </mergeCells>
  <printOptions/>
  <pageMargins left="0.25" right="0.25" top="0.5" bottom="0.5" header="0.5" footer="0.5"/>
  <pageSetup fitToHeight="1" fitToWidth="1" orientation="landscape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6" sqref="D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workbookViewId="0" topLeftCell="A1">
      <selection activeCell="G14" sqref="G14"/>
    </sheetView>
  </sheetViews>
  <sheetFormatPr defaultColWidth="9.140625" defaultRowHeight="12.75"/>
  <sheetData>
    <row r="2" spans="1:12" ht="12.75">
      <c r="A2" s="32"/>
      <c r="B2" s="32"/>
      <c r="C2" s="33"/>
      <c r="D2" s="34"/>
      <c r="E2" s="34"/>
      <c r="F2" s="34"/>
      <c r="G2" s="34"/>
      <c r="H2" s="1"/>
      <c r="I2" s="1"/>
      <c r="J2" s="1"/>
      <c r="K2" s="1"/>
      <c r="L2" s="1"/>
    </row>
    <row r="3" spans="1:12" ht="12.75">
      <c r="A3" s="18" t="s">
        <v>60</v>
      </c>
      <c r="B3" s="26"/>
      <c r="C3" s="22"/>
      <c r="D3" s="24"/>
      <c r="E3" s="24"/>
      <c r="F3" s="24"/>
      <c r="G3" s="24"/>
      <c r="H3" s="1"/>
      <c r="I3" s="1"/>
      <c r="J3" s="1"/>
      <c r="K3" s="1"/>
      <c r="L3" s="1"/>
    </row>
    <row r="4" spans="1:12" ht="12.75">
      <c r="A4" s="1" t="s">
        <v>75</v>
      </c>
      <c r="B4" s="73"/>
      <c r="C4" s="22"/>
      <c r="D4" s="74"/>
      <c r="E4" s="74"/>
      <c r="F4" s="74"/>
      <c r="G4" s="74"/>
      <c r="H4" s="16"/>
      <c r="I4" s="16"/>
      <c r="J4" s="16"/>
      <c r="K4" s="16"/>
      <c r="L4" s="16"/>
    </row>
    <row r="5" spans="1:12" ht="76.5">
      <c r="A5" s="28" t="s">
        <v>43</v>
      </c>
      <c r="B5" s="28" t="s">
        <v>57</v>
      </c>
      <c r="C5" s="28" t="s">
        <v>58</v>
      </c>
      <c r="D5" s="28" t="s">
        <v>69</v>
      </c>
      <c r="E5" s="28" t="s">
        <v>68</v>
      </c>
      <c r="F5" s="28" t="s">
        <v>71</v>
      </c>
      <c r="G5" s="28" t="s">
        <v>70</v>
      </c>
      <c r="H5" s="40"/>
      <c r="I5" s="40"/>
      <c r="J5" s="40"/>
      <c r="K5" s="40"/>
      <c r="L5" s="40"/>
    </row>
    <row r="6" spans="1:12" ht="12.75">
      <c r="A6" s="85">
        <v>1</v>
      </c>
      <c r="B6" s="85" t="s">
        <v>49</v>
      </c>
      <c r="C6" s="30" t="s">
        <v>65</v>
      </c>
      <c r="D6" s="30">
        <v>18000</v>
      </c>
      <c r="E6" s="85">
        <f>D6+D7+D8</f>
        <v>49000</v>
      </c>
      <c r="F6" s="107">
        <f>Sheet2!G14</f>
        <v>187.4359</v>
      </c>
      <c r="G6" s="35">
        <f>ROUND((F6/E6)*D6,2)</f>
        <v>68.85</v>
      </c>
      <c r="H6" s="26"/>
      <c r="I6" s="26"/>
      <c r="J6" s="26"/>
      <c r="K6" s="26"/>
      <c r="L6" s="41"/>
    </row>
    <row r="7" spans="1:12" ht="12.75">
      <c r="A7" s="85"/>
      <c r="B7" s="85"/>
      <c r="C7" s="30" t="s">
        <v>66</v>
      </c>
      <c r="D7" s="30">
        <v>15000</v>
      </c>
      <c r="E7" s="85"/>
      <c r="F7" s="107"/>
      <c r="G7" s="35">
        <f>ROUND((F6/E6)*D7,2)</f>
        <v>57.38</v>
      </c>
      <c r="H7" s="26"/>
      <c r="I7" s="26"/>
      <c r="J7" s="26"/>
      <c r="K7" s="26"/>
      <c r="L7" s="41"/>
    </row>
    <row r="8" spans="1:12" ht="12.75">
      <c r="A8" s="85"/>
      <c r="B8" s="85"/>
      <c r="C8" s="30" t="s">
        <v>67</v>
      </c>
      <c r="D8" s="30">
        <v>16000</v>
      </c>
      <c r="E8" s="85"/>
      <c r="F8" s="107"/>
      <c r="G8" s="35">
        <f>ROUND((F6/E6)*D8,2)</f>
        <v>61.2</v>
      </c>
      <c r="H8" s="26"/>
      <c r="I8" s="26"/>
      <c r="J8" s="26"/>
      <c r="K8" s="26"/>
      <c r="L8" s="41"/>
    </row>
    <row r="9" spans="1:12" ht="12.75">
      <c r="A9" s="85"/>
      <c r="B9" s="85" t="s">
        <v>50</v>
      </c>
      <c r="C9" s="30" t="s">
        <v>65</v>
      </c>
      <c r="D9" s="30">
        <v>17000</v>
      </c>
      <c r="E9" s="85">
        <f>D9+D10+D11</f>
        <v>48000</v>
      </c>
      <c r="F9" s="107">
        <f>Sheet2!G17</f>
        <v>190.24689999999998</v>
      </c>
      <c r="G9" s="35">
        <f>ROUND((F9/E9)*D9,2)</f>
        <v>67.38</v>
      </c>
      <c r="H9" s="26"/>
      <c r="I9" s="26"/>
      <c r="J9" s="26"/>
      <c r="K9" s="26"/>
      <c r="L9" s="41"/>
    </row>
    <row r="10" spans="1:12" ht="12.75">
      <c r="A10" s="85"/>
      <c r="B10" s="85"/>
      <c r="C10" s="30" t="s">
        <v>66</v>
      </c>
      <c r="D10" s="30">
        <v>15000</v>
      </c>
      <c r="E10" s="85"/>
      <c r="F10" s="107"/>
      <c r="G10" s="35">
        <f>ROUND((F9/E9)*D10,2)</f>
        <v>59.45</v>
      </c>
      <c r="H10" s="1"/>
      <c r="I10" s="1"/>
      <c r="J10" s="1"/>
      <c r="K10" s="1"/>
      <c r="L10" s="42"/>
    </row>
    <row r="11" spans="1:12" ht="12.75">
      <c r="A11" s="85"/>
      <c r="B11" s="85"/>
      <c r="C11" s="30" t="s">
        <v>67</v>
      </c>
      <c r="D11" s="30">
        <v>16000</v>
      </c>
      <c r="E11" s="85"/>
      <c r="F11" s="107"/>
      <c r="G11" s="35">
        <f>ROUND((F9/E9)*D11,2)</f>
        <v>63.42</v>
      </c>
      <c r="H11" s="1"/>
      <c r="I11" s="1"/>
      <c r="J11" s="1"/>
      <c r="K11" s="1"/>
      <c r="L11" s="42"/>
    </row>
    <row r="12" spans="1:12" ht="12.75">
      <c r="A12" s="26"/>
      <c r="B12" s="26"/>
      <c r="C12" s="26"/>
      <c r="D12" s="1"/>
      <c r="E12" s="1"/>
      <c r="F12" s="1"/>
      <c r="G12" s="1"/>
      <c r="H12" s="1"/>
      <c r="I12" s="1"/>
      <c r="J12" s="1"/>
      <c r="K12" s="1"/>
      <c r="L12" s="42"/>
    </row>
    <row r="13" spans="1:12" ht="12.75">
      <c r="A13" s="18" t="s">
        <v>59</v>
      </c>
      <c r="B13" s="26"/>
      <c r="C13" s="26"/>
      <c r="D13" s="1"/>
      <c r="E13" s="1"/>
      <c r="F13" s="1"/>
      <c r="G13" s="1"/>
      <c r="H13" s="1"/>
      <c r="I13" s="1"/>
      <c r="J13" s="1"/>
      <c r="K13" s="1"/>
      <c r="L13" s="42"/>
    </row>
    <row r="14" spans="1:12" ht="12.75">
      <c r="A14" s="1" t="s">
        <v>76</v>
      </c>
      <c r="B14" s="26"/>
      <c r="C14" s="26"/>
      <c r="D14" s="1"/>
      <c r="E14" s="1"/>
      <c r="F14" s="1"/>
      <c r="G14" s="1"/>
      <c r="H14" s="1"/>
      <c r="I14" s="1"/>
      <c r="J14" s="1"/>
      <c r="K14" s="1"/>
      <c r="L14" s="42"/>
    </row>
    <row r="15" spans="1:12" ht="12.75">
      <c r="A15" s="26"/>
      <c r="B15" s="26"/>
      <c r="C15" s="16"/>
      <c r="D15" s="16"/>
      <c r="E15" s="16"/>
      <c r="F15" s="16"/>
      <c r="G15" s="16"/>
      <c r="H15" s="16"/>
      <c r="I15" s="16"/>
      <c r="J15" s="16"/>
      <c r="K15" s="16"/>
      <c r="L15" s="40"/>
    </row>
    <row r="16" spans="1:12" ht="51">
      <c r="A16" s="28" t="s">
        <v>43</v>
      </c>
      <c r="B16" s="28" t="s">
        <v>57</v>
      </c>
      <c r="C16" s="28" t="s">
        <v>58</v>
      </c>
      <c r="D16" s="28" t="s">
        <v>72</v>
      </c>
      <c r="E16" s="28" t="s">
        <v>73</v>
      </c>
      <c r="F16" s="28" t="s">
        <v>84</v>
      </c>
      <c r="G16" s="28" t="s">
        <v>85</v>
      </c>
      <c r="H16" s="28" t="s">
        <v>86</v>
      </c>
      <c r="I16" s="28" t="s">
        <v>87</v>
      </c>
      <c r="J16" s="28" t="s">
        <v>89</v>
      </c>
      <c r="K16" s="38" t="s">
        <v>88</v>
      </c>
      <c r="L16" s="43"/>
    </row>
    <row r="17" spans="1:12" ht="12.75">
      <c r="A17" s="85">
        <v>1</v>
      </c>
      <c r="B17" s="85" t="s">
        <v>49</v>
      </c>
      <c r="C17" s="5" t="s">
        <v>65</v>
      </c>
      <c r="D17" s="37" t="s">
        <v>78</v>
      </c>
      <c r="E17" s="5" t="s">
        <v>77</v>
      </c>
      <c r="F17" s="5">
        <v>96</v>
      </c>
      <c r="G17" s="5">
        <v>12</v>
      </c>
      <c r="H17" s="5">
        <f aca="true" t="shared" si="0" ref="H17:H22">F17+G17</f>
        <v>108</v>
      </c>
      <c r="I17" s="36">
        <f aca="true" t="shared" si="1" ref="I17:I22">G6</f>
        <v>68.85</v>
      </c>
      <c r="J17" s="5">
        <f aca="true" t="shared" si="2" ref="J17:J22">ROUND((I17/H17)*F17,2)</f>
        <v>61.2</v>
      </c>
      <c r="K17" s="5">
        <f aca="true" t="shared" si="3" ref="K17:K22">ROUND((I17/H17)*G17,2)</f>
        <v>7.65</v>
      </c>
      <c r="L17" s="1"/>
    </row>
    <row r="18" spans="1:12" ht="12.75">
      <c r="A18" s="85"/>
      <c r="B18" s="85"/>
      <c r="C18" s="5" t="s">
        <v>66</v>
      </c>
      <c r="D18" s="37" t="s">
        <v>79</v>
      </c>
      <c r="E18" s="5" t="s">
        <v>77</v>
      </c>
      <c r="F18" s="5">
        <v>70</v>
      </c>
      <c r="G18" s="5">
        <v>6</v>
      </c>
      <c r="H18" s="5">
        <f t="shared" si="0"/>
        <v>76</v>
      </c>
      <c r="I18" s="36">
        <f t="shared" si="1"/>
        <v>57.38</v>
      </c>
      <c r="J18" s="5">
        <f t="shared" si="2"/>
        <v>52.85</v>
      </c>
      <c r="K18" s="5">
        <f t="shared" si="3"/>
        <v>4.53</v>
      </c>
      <c r="L18" s="1"/>
    </row>
    <row r="19" spans="1:12" ht="12.75">
      <c r="A19" s="85"/>
      <c r="B19" s="85"/>
      <c r="C19" s="5" t="s">
        <v>67</v>
      </c>
      <c r="D19" s="37" t="s">
        <v>80</v>
      </c>
      <c r="E19" s="5" t="s">
        <v>77</v>
      </c>
      <c r="F19" s="5">
        <v>30</v>
      </c>
      <c r="G19" s="5">
        <v>32</v>
      </c>
      <c r="H19" s="5">
        <f t="shared" si="0"/>
        <v>62</v>
      </c>
      <c r="I19" s="36">
        <f t="shared" si="1"/>
        <v>61.2</v>
      </c>
      <c r="J19" s="5">
        <f t="shared" si="2"/>
        <v>29.61</v>
      </c>
      <c r="K19" s="5">
        <f t="shared" si="3"/>
        <v>31.59</v>
      </c>
      <c r="L19" s="1"/>
    </row>
    <row r="20" spans="1:12" ht="12.75">
      <c r="A20" s="85"/>
      <c r="B20" s="85" t="s">
        <v>50</v>
      </c>
      <c r="C20" s="5" t="s">
        <v>65</v>
      </c>
      <c r="D20" s="37" t="s">
        <v>81</v>
      </c>
      <c r="E20" s="5" t="s">
        <v>77</v>
      </c>
      <c r="F20" s="5">
        <v>45</v>
      </c>
      <c r="G20" s="5">
        <v>15</v>
      </c>
      <c r="H20" s="5">
        <f t="shared" si="0"/>
        <v>60</v>
      </c>
      <c r="I20" s="36">
        <f t="shared" si="1"/>
        <v>67.38</v>
      </c>
      <c r="J20" s="5">
        <f t="shared" si="2"/>
        <v>50.54</v>
      </c>
      <c r="K20" s="5">
        <f t="shared" si="3"/>
        <v>16.85</v>
      </c>
      <c r="L20" s="1"/>
    </row>
    <row r="21" spans="1:12" ht="12.75">
      <c r="A21" s="85"/>
      <c r="B21" s="85"/>
      <c r="C21" s="5" t="s">
        <v>66</v>
      </c>
      <c r="D21" s="37" t="s">
        <v>82</v>
      </c>
      <c r="E21" s="5" t="s">
        <v>77</v>
      </c>
      <c r="F21" s="5">
        <v>52</v>
      </c>
      <c r="G21" s="5">
        <v>2</v>
      </c>
      <c r="H21" s="5">
        <f t="shared" si="0"/>
        <v>54</v>
      </c>
      <c r="I21" s="36">
        <f t="shared" si="1"/>
        <v>59.45</v>
      </c>
      <c r="J21" s="5">
        <f t="shared" si="2"/>
        <v>57.25</v>
      </c>
      <c r="K21" s="5">
        <f t="shared" si="3"/>
        <v>2.2</v>
      </c>
      <c r="L21" s="1"/>
    </row>
    <row r="22" spans="1:12" ht="12.75">
      <c r="A22" s="85"/>
      <c r="B22" s="85"/>
      <c r="C22" s="5" t="s">
        <v>67</v>
      </c>
      <c r="D22" s="37" t="s">
        <v>83</v>
      </c>
      <c r="E22" s="5" t="s">
        <v>77</v>
      </c>
      <c r="F22" s="5">
        <v>90</v>
      </c>
      <c r="G22" s="5">
        <v>0</v>
      </c>
      <c r="H22" s="5">
        <f t="shared" si="0"/>
        <v>90</v>
      </c>
      <c r="I22" s="36">
        <f t="shared" si="1"/>
        <v>63.42</v>
      </c>
      <c r="J22" s="5">
        <f t="shared" si="2"/>
        <v>63.42</v>
      </c>
      <c r="K22" s="5">
        <f t="shared" si="3"/>
        <v>0</v>
      </c>
      <c r="L22" s="1"/>
    </row>
    <row r="23" spans="1:12" ht="12.75">
      <c r="A23" s="32"/>
      <c r="B23" s="32"/>
      <c r="C23" s="11"/>
      <c r="D23" s="48"/>
      <c r="E23" s="11"/>
      <c r="F23" s="11"/>
      <c r="G23" s="11"/>
      <c r="H23" s="11"/>
      <c r="I23" s="42"/>
      <c r="J23" s="11"/>
      <c r="K23" s="11"/>
      <c r="L23" s="1"/>
    </row>
  </sheetData>
  <mergeCells count="10">
    <mergeCell ref="E6:E8"/>
    <mergeCell ref="F6:F8"/>
    <mergeCell ref="F9:F11"/>
    <mergeCell ref="E9:E11"/>
    <mergeCell ref="B20:B22"/>
    <mergeCell ref="A17:A22"/>
    <mergeCell ref="B6:B8"/>
    <mergeCell ref="B9:B11"/>
    <mergeCell ref="A6:A11"/>
    <mergeCell ref="B17:B19"/>
  </mergeCells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"/>
  <sheetViews>
    <sheetView workbookViewId="0" topLeftCell="A1">
      <selection activeCell="A2" sqref="A2:H20"/>
    </sheetView>
  </sheetViews>
  <sheetFormatPr defaultColWidth="9.140625" defaultRowHeight="12.75"/>
  <cols>
    <col min="6" max="6" width="11.8515625" style="0" customWidth="1"/>
    <col min="7" max="7" width="16.2812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72" t="s">
        <v>29</v>
      </c>
      <c r="B3" s="22" t="s">
        <v>196</v>
      </c>
      <c r="C3" s="72" t="s">
        <v>31</v>
      </c>
      <c r="D3" s="18">
        <v>1</v>
      </c>
      <c r="E3" s="72" t="s">
        <v>30</v>
      </c>
      <c r="F3" s="18"/>
      <c r="G3" s="16"/>
      <c r="H3" s="16"/>
    </row>
    <row r="4" spans="1:8" ht="12.75">
      <c r="A4" s="72"/>
      <c r="B4" s="22"/>
      <c r="C4" s="72"/>
      <c r="D4" s="18"/>
      <c r="E4" s="72"/>
      <c r="F4" s="18"/>
      <c r="G4" s="16"/>
      <c r="H4" s="16"/>
    </row>
    <row r="5" spans="1:8" ht="12.75">
      <c r="A5" s="61" t="s">
        <v>205</v>
      </c>
      <c r="B5" s="61" t="s">
        <v>207</v>
      </c>
      <c r="C5" s="1"/>
      <c r="D5" s="1"/>
      <c r="E5" s="1"/>
      <c r="F5" s="1"/>
      <c r="G5" s="1"/>
      <c r="H5" s="1"/>
    </row>
    <row r="6" spans="1:8" ht="38.25">
      <c r="A6" s="81" t="s">
        <v>116</v>
      </c>
      <c r="B6" s="81" t="s">
        <v>45</v>
      </c>
      <c r="C6" s="81" t="s">
        <v>202</v>
      </c>
      <c r="D6" s="81" t="s">
        <v>199</v>
      </c>
      <c r="E6" s="81"/>
      <c r="F6" s="28" t="s">
        <v>203</v>
      </c>
      <c r="G6" s="28" t="s">
        <v>204</v>
      </c>
      <c r="H6" s="62"/>
    </row>
    <row r="7" spans="1:8" ht="12.75">
      <c r="A7" s="81"/>
      <c r="B7" s="81"/>
      <c r="C7" s="81"/>
      <c r="D7" s="70" t="s">
        <v>200</v>
      </c>
      <c r="E7" s="70" t="s">
        <v>201</v>
      </c>
      <c r="F7" s="71"/>
      <c r="G7" s="71"/>
      <c r="H7" s="1"/>
    </row>
    <row r="8" spans="1:8" ht="12.75">
      <c r="A8" s="1">
        <v>1</v>
      </c>
      <c r="B8" s="1" t="s">
        <v>197</v>
      </c>
      <c r="C8" s="1">
        <v>0.2664</v>
      </c>
      <c r="D8" s="1">
        <v>225</v>
      </c>
      <c r="E8" s="1">
        <v>145</v>
      </c>
      <c r="F8" s="1">
        <f>(E8*C8)+((D8*C8)*70%)</f>
        <v>80.58600000000001</v>
      </c>
      <c r="G8" s="82">
        <f>SUM(F8:F9)</f>
        <v>166.50000000000003</v>
      </c>
      <c r="H8" s="1"/>
    </row>
    <row r="9" spans="1:8" ht="12.75">
      <c r="A9" s="1"/>
      <c r="B9" s="1" t="s">
        <v>198</v>
      </c>
      <c r="C9" s="1">
        <v>0.2664</v>
      </c>
      <c r="D9" s="1">
        <v>175</v>
      </c>
      <c r="E9" s="1">
        <v>200</v>
      </c>
      <c r="F9" s="1">
        <f>(E9*C9)+((D9*C9)*70%)</f>
        <v>85.91400000000002</v>
      </c>
      <c r="G9" s="83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61" t="s">
        <v>206</v>
      </c>
      <c r="B11" s="61" t="s">
        <v>208</v>
      </c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61" t="s">
        <v>211</v>
      </c>
      <c r="B13" s="1"/>
      <c r="C13" s="1"/>
      <c r="D13" s="1"/>
      <c r="E13" s="1"/>
      <c r="F13" s="1"/>
      <c r="G13" s="1"/>
      <c r="H13" s="1"/>
    </row>
    <row r="14" spans="1:8" ht="12.75">
      <c r="A14" s="61" t="s">
        <v>210</v>
      </c>
      <c r="B14" s="1"/>
      <c r="C14" s="1"/>
      <c r="D14" s="1"/>
      <c r="E14" s="1"/>
      <c r="F14" s="1"/>
      <c r="G14" s="1"/>
      <c r="H14" s="1"/>
    </row>
    <row r="15" spans="1:8" ht="12.75">
      <c r="A15" s="61" t="s">
        <v>209</v>
      </c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81" t="s">
        <v>212</v>
      </c>
      <c r="B17" s="81" t="s">
        <v>213</v>
      </c>
      <c r="C17" s="81" t="s">
        <v>214</v>
      </c>
      <c r="D17" s="81" t="s">
        <v>193</v>
      </c>
      <c r="E17" s="81" t="s">
        <v>215</v>
      </c>
      <c r="F17" s="1"/>
      <c r="G17" s="1"/>
      <c r="H17" s="1"/>
    </row>
    <row r="18" spans="1:8" ht="12.75">
      <c r="A18" s="81"/>
      <c r="B18" s="81"/>
      <c r="C18" s="81"/>
      <c r="D18" s="81"/>
      <c r="E18" s="81"/>
      <c r="F18" s="1"/>
      <c r="G18" s="1"/>
      <c r="H18" s="1"/>
    </row>
    <row r="19" spans="1:8" ht="12.75">
      <c r="A19" s="1">
        <v>448</v>
      </c>
      <c r="B19" s="1">
        <v>166.5</v>
      </c>
      <c r="C19" s="64">
        <f>B19/A19</f>
        <v>0.3716517857142857</v>
      </c>
      <c r="D19" s="1">
        <v>102</v>
      </c>
      <c r="E19" s="64">
        <f>D19*C19</f>
        <v>37.90848214285714</v>
      </c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</sheetData>
  <mergeCells count="10">
    <mergeCell ref="D17:D18"/>
    <mergeCell ref="E17:E18"/>
    <mergeCell ref="G8:G9"/>
    <mergeCell ref="A17:A18"/>
    <mergeCell ref="B17:B18"/>
    <mergeCell ref="C17:C18"/>
    <mergeCell ref="D6:E6"/>
    <mergeCell ref="A6:A7"/>
    <mergeCell ref="B6:B7"/>
    <mergeCell ref="C6:C7"/>
  </mergeCells>
  <printOptions horizontalCentered="1" verticalCentered="1"/>
  <pageMargins left="0.75" right="0.75" top="1" bottom="1" header="0.5" footer="0.5"/>
  <pageSetup fitToHeight="1" fitToWidth="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" sqref="C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"/>
  <sheetViews>
    <sheetView workbookViewId="0" topLeftCell="A4">
      <selection activeCell="H12" sqref="H12"/>
    </sheetView>
  </sheetViews>
  <sheetFormatPr defaultColWidth="9.140625" defaultRowHeight="12.75"/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5.5">
      <c r="A3" s="72" t="s">
        <v>29</v>
      </c>
      <c r="B3" s="22" t="s">
        <v>183</v>
      </c>
      <c r="C3" s="72" t="s">
        <v>31</v>
      </c>
      <c r="D3" s="18">
        <v>1</v>
      </c>
      <c r="E3" s="72" t="s">
        <v>30</v>
      </c>
      <c r="F3" s="18" t="s">
        <v>184</v>
      </c>
      <c r="G3" s="16"/>
      <c r="H3" s="16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63.75">
      <c r="A5" s="45" t="s">
        <v>164</v>
      </c>
      <c r="B5" s="63" t="s">
        <v>185</v>
      </c>
      <c r="C5" s="45" t="s">
        <v>186</v>
      </c>
      <c r="D5" s="45" t="s">
        <v>187</v>
      </c>
      <c r="E5" s="45" t="s">
        <v>167</v>
      </c>
      <c r="F5" s="45" t="s">
        <v>168</v>
      </c>
      <c r="G5" s="45" t="s">
        <v>169</v>
      </c>
      <c r="H5" s="1"/>
    </row>
    <row r="6" spans="1:8" ht="12.75">
      <c r="A6" s="1">
        <v>15000</v>
      </c>
      <c r="B6" s="1">
        <v>0.1287</v>
      </c>
      <c r="C6" s="1">
        <v>96</v>
      </c>
      <c r="D6" s="1">
        <v>96</v>
      </c>
      <c r="E6" s="1">
        <f>(A6*B6)/((C6+D6)*100)</f>
        <v>0.10054687500000001</v>
      </c>
      <c r="F6" s="1">
        <v>96</v>
      </c>
      <c r="G6" s="1">
        <f>E6*F6</f>
        <v>9.6525</v>
      </c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72" t="s">
        <v>30</v>
      </c>
      <c r="F8" s="18" t="s">
        <v>188</v>
      </c>
      <c r="G8" s="16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61" t="s">
        <v>189</v>
      </c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7.5">
      <c r="A12" s="72" t="s">
        <v>29</v>
      </c>
      <c r="B12" s="22" t="s">
        <v>183</v>
      </c>
      <c r="C12" s="72" t="s">
        <v>31</v>
      </c>
      <c r="D12" s="76" t="s">
        <v>190</v>
      </c>
      <c r="E12" s="72" t="s">
        <v>30</v>
      </c>
      <c r="F12" s="18"/>
      <c r="G12" s="16"/>
      <c r="H12" s="16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76.5">
      <c r="A14" s="45" t="s">
        <v>191</v>
      </c>
      <c r="B14" s="45" t="s">
        <v>195</v>
      </c>
      <c r="C14" s="45" t="s">
        <v>192</v>
      </c>
      <c r="D14" s="45" t="s">
        <v>193</v>
      </c>
      <c r="E14" s="45" t="s">
        <v>194</v>
      </c>
      <c r="F14" s="1"/>
      <c r="G14" s="1"/>
      <c r="H14" s="1"/>
    </row>
    <row r="15" spans="1:8" ht="12.75">
      <c r="A15" s="1">
        <v>10</v>
      </c>
      <c r="B15" s="64">
        <v>6.19</v>
      </c>
      <c r="C15" s="1">
        <f>A15*B15</f>
        <v>61.900000000000006</v>
      </c>
      <c r="D15" s="1">
        <v>96</v>
      </c>
      <c r="E15" s="1">
        <f>C15*D15</f>
        <v>5942.400000000001</v>
      </c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</sheetData>
  <printOptions/>
  <pageMargins left="0.75" right="0.75" top="1" bottom="1" header="0.5" footer="0.5"/>
  <pageSetup fitToHeight="1" fitToWidth="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workbookViewId="0" topLeftCell="A6">
      <selection activeCell="B28" sqref="B28"/>
    </sheetView>
  </sheetViews>
  <sheetFormatPr defaultColWidth="9.140625" defaultRowHeight="12.75"/>
  <sheetData>
    <row r="2" spans="1:9" ht="12.75">
      <c r="A2" s="1"/>
      <c r="B2" s="1"/>
      <c r="C2" s="1"/>
      <c r="D2" s="1"/>
      <c r="E2" s="72" t="s">
        <v>30</v>
      </c>
      <c r="F2" s="18" t="s">
        <v>160</v>
      </c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27.75" customHeight="1">
      <c r="A4" s="84" t="s">
        <v>161</v>
      </c>
      <c r="B4" s="84"/>
      <c r="C4" s="84"/>
      <c r="D4" s="84"/>
      <c r="E4" s="84"/>
      <c r="F4" s="84"/>
      <c r="G4" s="84"/>
      <c r="H4" s="84"/>
      <c r="I4" s="84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72"/>
      <c r="B7" s="22"/>
      <c r="C7" s="72" t="s">
        <v>31</v>
      </c>
      <c r="D7" s="18" t="s">
        <v>162</v>
      </c>
      <c r="E7" s="72" t="s">
        <v>30</v>
      </c>
      <c r="F7" s="18" t="s">
        <v>163</v>
      </c>
      <c r="G7" s="16"/>
      <c r="H7" s="16"/>
      <c r="I7" s="16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89.25">
      <c r="A9" s="45" t="s">
        <v>164</v>
      </c>
      <c r="B9" s="63" t="s">
        <v>170</v>
      </c>
      <c r="C9" s="45" t="s">
        <v>165</v>
      </c>
      <c r="D9" s="45" t="s">
        <v>166</v>
      </c>
      <c r="E9" s="45" t="s">
        <v>167</v>
      </c>
      <c r="F9" s="45" t="s">
        <v>168</v>
      </c>
      <c r="G9" s="45" t="s">
        <v>169</v>
      </c>
      <c r="H9" s="1"/>
      <c r="I9" s="1"/>
    </row>
    <row r="10" spans="1:9" ht="12.75">
      <c r="A10" s="1">
        <v>15000</v>
      </c>
      <c r="B10" s="64">
        <v>0.03</v>
      </c>
      <c r="C10" s="1">
        <v>96</v>
      </c>
      <c r="D10" s="1">
        <v>192</v>
      </c>
      <c r="E10" s="1">
        <f>(A10*B10)/(C10+D10)</f>
        <v>1.5625</v>
      </c>
      <c r="F10" s="1">
        <v>102</v>
      </c>
      <c r="G10" s="1">
        <f>E10*F10</f>
        <v>159.375</v>
      </c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61" t="s">
        <v>171</v>
      </c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63.75">
      <c r="A15" s="65" t="s">
        <v>174</v>
      </c>
      <c r="B15" s="66" t="s">
        <v>172</v>
      </c>
      <c r="C15" s="1"/>
      <c r="D15" s="1"/>
      <c r="E15" s="1"/>
      <c r="F15" s="1"/>
      <c r="G15" s="1"/>
      <c r="H15" s="1"/>
      <c r="I15" s="1"/>
    </row>
    <row r="16" spans="1:9" ht="12.75">
      <c r="A16" s="67" t="s">
        <v>173</v>
      </c>
      <c r="B16" s="67" t="s">
        <v>65</v>
      </c>
      <c r="C16" s="1"/>
      <c r="D16" s="1"/>
      <c r="E16" s="1"/>
      <c r="F16" s="1"/>
      <c r="G16" s="1"/>
      <c r="H16" s="1"/>
      <c r="I16" s="1"/>
    </row>
    <row r="17" spans="1:9" ht="12.75">
      <c r="A17" s="67" t="s">
        <v>175</v>
      </c>
      <c r="B17" s="67" t="s">
        <v>66</v>
      </c>
      <c r="C17" s="1"/>
      <c r="D17" s="1"/>
      <c r="E17" s="1"/>
      <c r="F17" s="1"/>
      <c r="G17" s="1"/>
      <c r="H17" s="1"/>
      <c r="I17" s="1"/>
    </row>
    <row r="18" spans="1:9" ht="12.75">
      <c r="A18" s="67" t="s">
        <v>176</v>
      </c>
      <c r="B18" s="67" t="s">
        <v>67</v>
      </c>
      <c r="C18" s="1"/>
      <c r="D18" s="1"/>
      <c r="E18" s="1"/>
      <c r="F18" s="1"/>
      <c r="G18" s="1"/>
      <c r="H18" s="1"/>
      <c r="I18" s="1"/>
    </row>
    <row r="19" spans="1:9" ht="12.75">
      <c r="A19" s="67" t="s">
        <v>177</v>
      </c>
      <c r="B19" s="67" t="s">
        <v>178</v>
      </c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38.25">
      <c r="A21" s="72" t="s">
        <v>29</v>
      </c>
      <c r="B21" s="22" t="s">
        <v>179</v>
      </c>
      <c r="C21" s="72" t="s">
        <v>31</v>
      </c>
      <c r="D21" s="18" t="s">
        <v>180</v>
      </c>
      <c r="E21" s="72" t="s">
        <v>30</v>
      </c>
      <c r="F21" s="18" t="s">
        <v>181</v>
      </c>
      <c r="G21" s="16"/>
      <c r="H21" s="16"/>
      <c r="I21" s="16"/>
    </row>
    <row r="22" spans="1:9" ht="12.75">
      <c r="A22" s="1"/>
      <c r="B22" s="61" t="s">
        <v>182</v>
      </c>
      <c r="C22" s="1"/>
      <c r="D22" s="1"/>
      <c r="E22" s="1"/>
      <c r="F22" s="1"/>
      <c r="G22" s="1"/>
      <c r="H22" s="1"/>
      <c r="I22" s="1"/>
    </row>
  </sheetData>
  <mergeCells count="1">
    <mergeCell ref="A4:I4"/>
  </mergeCells>
  <printOptions/>
  <pageMargins left="0.75" right="0.75" top="1" bottom="1" header="0.5" footer="0.5"/>
  <pageSetup fitToHeight="1" fitToWidth="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7"/>
  <sheetViews>
    <sheetView workbookViewId="0" topLeftCell="A1">
      <selection activeCell="C24" sqref="C24"/>
    </sheetView>
  </sheetViews>
  <sheetFormatPr defaultColWidth="9.140625" defaultRowHeight="12.75"/>
  <cols>
    <col min="2" max="2" width="15.00390625" style="0" bestFit="1" customWidth="1"/>
    <col min="3" max="3" width="25.28125" style="0" customWidth="1"/>
  </cols>
  <sheetData>
    <row r="2" spans="1:12" ht="12.75">
      <c r="A2" s="1" t="s">
        <v>75</v>
      </c>
      <c r="B2" s="16" t="s">
        <v>146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76.5">
      <c r="A4" s="45" t="s">
        <v>116</v>
      </c>
      <c r="B4" s="45" t="s">
        <v>128</v>
      </c>
      <c r="C4" s="45" t="s">
        <v>129</v>
      </c>
      <c r="D4" s="45" t="s">
        <v>130</v>
      </c>
      <c r="E4" s="45" t="s">
        <v>131</v>
      </c>
      <c r="F4" s="45" t="s">
        <v>142</v>
      </c>
      <c r="G4" s="45" t="s">
        <v>132</v>
      </c>
      <c r="H4" s="45" t="s">
        <v>133</v>
      </c>
      <c r="I4" s="45" t="s">
        <v>134</v>
      </c>
      <c r="J4" s="45" t="s">
        <v>135</v>
      </c>
      <c r="K4" s="45" t="s">
        <v>136</v>
      </c>
      <c r="L4" s="45" t="s">
        <v>137</v>
      </c>
    </row>
    <row r="5" spans="1:12" ht="12.75">
      <c r="A5" s="85" t="s">
        <v>117</v>
      </c>
      <c r="B5" s="37" t="s">
        <v>78</v>
      </c>
      <c r="C5" s="5" t="s">
        <v>140</v>
      </c>
      <c r="D5" s="5">
        <v>0.024</v>
      </c>
      <c r="E5" s="5">
        <f>Sheet6!I21</f>
        <v>69.6176775</v>
      </c>
      <c r="F5" s="5">
        <f>E5*D5</f>
        <v>1.67082426</v>
      </c>
      <c r="G5" s="5">
        <v>448</v>
      </c>
      <c r="H5" s="5">
        <v>96</v>
      </c>
      <c r="I5" s="5">
        <v>16</v>
      </c>
      <c r="J5" s="5">
        <f>(E5-F5)/G5</f>
        <v>0.151667083125</v>
      </c>
      <c r="K5" s="5">
        <f>H5*J5</f>
        <v>14.560039979999999</v>
      </c>
      <c r="L5" s="5">
        <f>F5/(H5+I5)</f>
        <v>0.01491807375</v>
      </c>
    </row>
    <row r="6" spans="1:12" ht="12.75">
      <c r="A6" s="85"/>
      <c r="B6" s="37" t="s">
        <v>79</v>
      </c>
      <c r="C6" s="5" t="s">
        <v>141</v>
      </c>
      <c r="D6" s="5">
        <v>0</v>
      </c>
      <c r="E6" s="5">
        <f>Sheet6!I21</f>
        <v>69.6176775</v>
      </c>
      <c r="F6" s="5">
        <f>E6*D6</f>
        <v>0</v>
      </c>
      <c r="G6" s="5">
        <v>448</v>
      </c>
      <c r="H6" s="5">
        <v>96</v>
      </c>
      <c r="I6" s="5">
        <v>16</v>
      </c>
      <c r="J6" s="5">
        <f>(E6-F6)/G6</f>
        <v>0.1553966015625</v>
      </c>
      <c r="K6" s="5">
        <f>H6*J6</f>
        <v>14.918073749999998</v>
      </c>
      <c r="L6" s="5">
        <f>F6/(H6+I6)</f>
        <v>0</v>
      </c>
    </row>
    <row r="7" spans="1:12" ht="12.75">
      <c r="A7" s="85" t="s">
        <v>143</v>
      </c>
      <c r="B7" s="37" t="s">
        <v>144</v>
      </c>
      <c r="C7" s="5" t="s">
        <v>140</v>
      </c>
      <c r="D7" s="5">
        <v>0.024</v>
      </c>
      <c r="E7" s="5">
        <f>Sheet6!I25</f>
        <v>72.57600000000001</v>
      </c>
      <c r="F7" s="5">
        <f>E7*D7</f>
        <v>1.7418240000000003</v>
      </c>
      <c r="G7" s="5">
        <v>448</v>
      </c>
      <c r="H7" s="5">
        <v>96</v>
      </c>
      <c r="I7" s="5">
        <v>16</v>
      </c>
      <c r="J7" s="5">
        <f>(E7-F7)/G7</f>
        <v>0.15811200000000003</v>
      </c>
      <c r="K7" s="5">
        <f>H7*J7</f>
        <v>15.178752000000003</v>
      </c>
      <c r="L7" s="5">
        <f>F7/(H7+I7)</f>
        <v>0.015552000000000002</v>
      </c>
    </row>
    <row r="8" spans="1:12" ht="12.75">
      <c r="A8" s="85"/>
      <c r="B8" s="37" t="s">
        <v>145</v>
      </c>
      <c r="C8" s="5" t="s">
        <v>141</v>
      </c>
      <c r="D8" s="5">
        <v>0</v>
      </c>
      <c r="E8" s="5">
        <f>Sheet6!I25</f>
        <v>72.57600000000001</v>
      </c>
      <c r="F8" s="5">
        <f>E8*D8</f>
        <v>0</v>
      </c>
      <c r="G8" s="5">
        <v>448</v>
      </c>
      <c r="H8" s="5">
        <v>96</v>
      </c>
      <c r="I8" s="5">
        <v>16</v>
      </c>
      <c r="J8" s="5">
        <f>(E8-F8)/G8</f>
        <v>0.162</v>
      </c>
      <c r="K8" s="5">
        <f>H8*J8</f>
        <v>15.552</v>
      </c>
      <c r="L8" s="5">
        <f>F8/(H8+I8)</f>
        <v>0</v>
      </c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72" t="s">
        <v>29</v>
      </c>
      <c r="B12" s="22" t="s">
        <v>147</v>
      </c>
      <c r="C12" s="72" t="s">
        <v>31</v>
      </c>
      <c r="D12" s="18">
        <v>1</v>
      </c>
      <c r="E12" s="72" t="s">
        <v>30</v>
      </c>
      <c r="F12" s="18" t="s">
        <v>156</v>
      </c>
      <c r="G12" s="16"/>
      <c r="H12" s="16"/>
      <c r="I12" s="16"/>
      <c r="J12" s="16"/>
      <c r="K12" s="16"/>
      <c r="L12" s="16"/>
    </row>
    <row r="13" spans="1:12" ht="12.75">
      <c r="A13" s="1"/>
      <c r="B13" s="1"/>
      <c r="C13" s="61" t="s">
        <v>148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76.5">
      <c r="A15" s="45" t="s">
        <v>116</v>
      </c>
      <c r="B15" s="45" t="s">
        <v>149</v>
      </c>
      <c r="C15" s="45" t="s">
        <v>150</v>
      </c>
      <c r="D15" s="45" t="s">
        <v>151</v>
      </c>
      <c r="E15" s="45" t="s">
        <v>152</v>
      </c>
      <c r="F15" s="45" t="s">
        <v>153</v>
      </c>
      <c r="G15" s="45" t="s">
        <v>154</v>
      </c>
      <c r="H15" s="45" t="s">
        <v>155</v>
      </c>
      <c r="I15" s="45" t="s">
        <v>158</v>
      </c>
      <c r="J15" s="45" t="s">
        <v>157</v>
      </c>
      <c r="K15" s="50" t="s">
        <v>159</v>
      </c>
      <c r="L15" s="43"/>
    </row>
    <row r="16" spans="1:12" ht="12.75">
      <c r="A16" s="1" t="s">
        <v>117</v>
      </c>
      <c r="B16" s="1">
        <v>15000</v>
      </c>
      <c r="C16" s="1">
        <v>0.1584</v>
      </c>
      <c r="D16" s="1">
        <v>96</v>
      </c>
      <c r="E16" s="1">
        <v>10</v>
      </c>
      <c r="F16" s="1">
        <v>96</v>
      </c>
      <c r="G16" s="1">
        <v>5</v>
      </c>
      <c r="H16" s="1">
        <v>1000</v>
      </c>
      <c r="I16" s="1">
        <f>(B16*C16)/((D16+E16+F16+G16)*1000)</f>
        <v>0.011478260869565217</v>
      </c>
      <c r="J16" s="1">
        <v>96</v>
      </c>
      <c r="K16" s="1">
        <f>J16*I16</f>
        <v>1.101913043478261</v>
      </c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2">
    <mergeCell ref="A5:A6"/>
    <mergeCell ref="A7:A8"/>
  </mergeCells>
  <printOptions horizontalCentered="1" verticalCentered="1"/>
  <pageMargins left="0.25" right="0.25" top="0.5" bottom="0.5" header="0.25" footer="0"/>
  <pageSetup fitToHeight="1" fitToWidth="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tabSelected="1" workbookViewId="0" topLeftCell="A1">
      <selection activeCell="K19" sqref="K19"/>
    </sheetView>
  </sheetViews>
  <sheetFormatPr defaultColWidth="9.140625" defaultRowHeight="12.75"/>
  <cols>
    <col min="2" max="2" width="14.421875" style="0" bestFit="1" customWidth="1"/>
    <col min="6" max="6" width="22.7109375" style="0" customWidth="1"/>
    <col min="8" max="8" width="16.00390625" style="0" customWidth="1"/>
  </cols>
  <sheetData>
    <row r="2" spans="1:11" ht="12.75">
      <c r="A2" s="1"/>
      <c r="B2" s="1"/>
      <c r="C2" s="72" t="s">
        <v>31</v>
      </c>
      <c r="D2" s="18">
        <v>2</v>
      </c>
      <c r="E2" s="72" t="s">
        <v>30</v>
      </c>
      <c r="F2" s="18" t="s">
        <v>102</v>
      </c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8" t="s">
        <v>104</v>
      </c>
      <c r="G3" s="1"/>
      <c r="H3" s="1"/>
      <c r="I3" s="1"/>
      <c r="J3" s="1"/>
      <c r="K3" s="1"/>
    </row>
    <row r="4" spans="1:11" ht="39" thickBot="1">
      <c r="A4" s="28" t="s">
        <v>43</v>
      </c>
      <c r="B4" s="45" t="s">
        <v>106</v>
      </c>
      <c r="C4" s="45" t="s">
        <v>73</v>
      </c>
      <c r="D4" s="45" t="s">
        <v>84</v>
      </c>
      <c r="E4" s="45" t="s">
        <v>109</v>
      </c>
      <c r="F4" s="50" t="s">
        <v>111</v>
      </c>
      <c r="G4" s="43"/>
      <c r="H4" s="1"/>
      <c r="I4" s="1"/>
      <c r="J4" s="1"/>
      <c r="K4" s="1"/>
    </row>
    <row r="5" spans="1:11" ht="12.75">
      <c r="A5" s="91">
        <v>1</v>
      </c>
      <c r="B5" s="51" t="s">
        <v>78</v>
      </c>
      <c r="C5" s="46" t="s">
        <v>105</v>
      </c>
      <c r="D5" s="56">
        <v>96</v>
      </c>
      <c r="E5" s="88">
        <f>Sheet5!M7</f>
        <v>0.7899051868377022</v>
      </c>
      <c r="F5" s="52">
        <f>ROUND(D5*$E$5,2)</f>
        <v>75.83</v>
      </c>
      <c r="G5" s="1"/>
      <c r="H5" s="1"/>
      <c r="I5" s="1"/>
      <c r="J5" s="1"/>
      <c r="K5" s="1"/>
    </row>
    <row r="6" spans="1:11" ht="12.75">
      <c r="A6" s="92"/>
      <c r="B6" s="53" t="s">
        <v>79</v>
      </c>
      <c r="C6" s="5" t="s">
        <v>105</v>
      </c>
      <c r="D6" s="57">
        <v>70</v>
      </c>
      <c r="E6" s="89"/>
      <c r="F6" s="54">
        <f>ROUND(D6*$E$5,2)</f>
        <v>55.29</v>
      </c>
      <c r="G6" s="1"/>
      <c r="H6" s="1"/>
      <c r="I6" s="1"/>
      <c r="J6" s="1"/>
      <c r="K6" s="1"/>
    </row>
    <row r="7" spans="1:11" ht="13.5" thickBot="1">
      <c r="A7" s="92"/>
      <c r="B7" s="58" t="s">
        <v>80</v>
      </c>
      <c r="C7" s="9" t="s">
        <v>105</v>
      </c>
      <c r="D7" s="12">
        <v>30</v>
      </c>
      <c r="E7" s="89"/>
      <c r="F7" s="55">
        <f>ROUND(D7*$E$5,2)</f>
        <v>23.7</v>
      </c>
      <c r="G7" s="1"/>
      <c r="H7" s="1"/>
      <c r="I7" s="1"/>
      <c r="J7" s="1"/>
      <c r="K7" s="1"/>
    </row>
    <row r="8" spans="1:11" ht="13.5" thickBot="1">
      <c r="A8" s="92"/>
      <c r="B8" s="5" t="s">
        <v>107</v>
      </c>
      <c r="C8" s="5" t="s">
        <v>108</v>
      </c>
      <c r="D8" s="5">
        <v>96</v>
      </c>
      <c r="E8" s="90"/>
      <c r="F8" s="55">
        <f>ROUND(D8*$E$5,2)*130%</f>
        <v>98.57900000000001</v>
      </c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s="80" customFormat="1" ht="32.25" customHeight="1">
      <c r="A11" s="93" t="s">
        <v>110</v>
      </c>
      <c r="B11" s="93"/>
      <c r="C11" s="93"/>
      <c r="D11" s="93"/>
      <c r="E11" s="93"/>
      <c r="F11" s="93"/>
      <c r="G11" s="93"/>
      <c r="H11" s="78"/>
      <c r="I11" s="78"/>
      <c r="J11" s="79"/>
      <c r="K11" s="79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72" t="s">
        <v>29</v>
      </c>
      <c r="B14" s="22" t="s">
        <v>112</v>
      </c>
      <c r="C14" s="72" t="s">
        <v>31</v>
      </c>
      <c r="D14" s="18">
        <v>1</v>
      </c>
      <c r="E14" s="72" t="s">
        <v>30</v>
      </c>
      <c r="F14" s="18" t="s">
        <v>113</v>
      </c>
      <c r="G14" s="16"/>
      <c r="H14" s="16"/>
      <c r="I14" s="16"/>
      <c r="J14" s="16"/>
      <c r="K14" s="16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6" t="s">
        <v>114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115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51">
      <c r="A20" s="28" t="s">
        <v>116</v>
      </c>
      <c r="B20" s="28" t="s">
        <v>45</v>
      </c>
      <c r="C20" s="28" t="s">
        <v>122</v>
      </c>
      <c r="D20" s="28" t="s">
        <v>123</v>
      </c>
      <c r="E20" s="28" t="s">
        <v>124</v>
      </c>
      <c r="F20" s="28" t="s">
        <v>125</v>
      </c>
      <c r="G20" s="28" t="s">
        <v>126</v>
      </c>
      <c r="H20" s="28" t="s">
        <v>127</v>
      </c>
      <c r="I20" s="28" t="s">
        <v>121</v>
      </c>
      <c r="J20" s="60"/>
      <c r="K20" s="60"/>
    </row>
    <row r="21" spans="1:11" ht="12.75">
      <c r="A21" s="87" t="s">
        <v>117</v>
      </c>
      <c r="B21" s="10" t="s">
        <v>118</v>
      </c>
      <c r="C21" s="10">
        <v>1</v>
      </c>
      <c r="D21" s="10">
        <v>1200</v>
      </c>
      <c r="E21" s="10">
        <v>7.56</v>
      </c>
      <c r="F21" s="10">
        <v>100</v>
      </c>
      <c r="G21" s="10">
        <v>5</v>
      </c>
      <c r="H21" s="10">
        <f aca="true" t="shared" si="0" ref="H21:H28">G21*((E21/C21)/100)*(D21/F21)</f>
        <v>4.536</v>
      </c>
      <c r="I21" s="87">
        <f>SUM(H21:H24)</f>
        <v>69.6176775</v>
      </c>
      <c r="J21" s="1"/>
      <c r="K21" s="1"/>
    </row>
    <row r="22" spans="1:11" ht="12.75">
      <c r="A22" s="86"/>
      <c r="B22" s="5" t="s">
        <v>119</v>
      </c>
      <c r="C22" s="5">
        <v>1</v>
      </c>
      <c r="D22" s="5">
        <v>165</v>
      </c>
      <c r="E22" s="5">
        <v>6.615</v>
      </c>
      <c r="F22" s="5">
        <v>100</v>
      </c>
      <c r="G22" s="5">
        <v>269</v>
      </c>
      <c r="H22" s="5">
        <f t="shared" si="0"/>
        <v>29.3606775</v>
      </c>
      <c r="I22" s="86"/>
      <c r="J22" s="1"/>
      <c r="K22" s="1"/>
    </row>
    <row r="23" spans="1:11" ht="12.75">
      <c r="A23" s="86"/>
      <c r="B23" s="5" t="s">
        <v>119</v>
      </c>
      <c r="C23" s="5">
        <v>1</v>
      </c>
      <c r="D23" s="5">
        <v>160</v>
      </c>
      <c r="E23" s="5">
        <v>6.615</v>
      </c>
      <c r="F23" s="5">
        <v>100</v>
      </c>
      <c r="G23" s="5">
        <v>280</v>
      </c>
      <c r="H23" s="5">
        <f t="shared" si="0"/>
        <v>29.635199999999998</v>
      </c>
      <c r="I23" s="86"/>
      <c r="J23" s="1"/>
      <c r="K23" s="1"/>
    </row>
    <row r="24" spans="1:11" ht="12.75">
      <c r="A24" s="86"/>
      <c r="B24" s="5" t="s">
        <v>118</v>
      </c>
      <c r="C24" s="5">
        <v>1</v>
      </c>
      <c r="D24" s="5">
        <v>1150</v>
      </c>
      <c r="E24" s="5">
        <v>7.56</v>
      </c>
      <c r="F24" s="5">
        <v>100</v>
      </c>
      <c r="G24" s="5">
        <v>7</v>
      </c>
      <c r="H24" s="5">
        <f t="shared" si="0"/>
        <v>6.0858</v>
      </c>
      <c r="I24" s="86"/>
      <c r="J24" s="1"/>
      <c r="K24" s="1"/>
    </row>
    <row r="25" spans="1:11" ht="12.75">
      <c r="A25" s="86" t="s">
        <v>120</v>
      </c>
      <c r="B25" s="5" t="s">
        <v>118</v>
      </c>
      <c r="C25" s="5">
        <v>0.75</v>
      </c>
      <c r="D25" s="5">
        <v>1200</v>
      </c>
      <c r="E25" s="5">
        <v>7.56</v>
      </c>
      <c r="F25" s="5">
        <v>100</v>
      </c>
      <c r="G25" s="5">
        <v>3</v>
      </c>
      <c r="H25" s="5">
        <f t="shared" si="0"/>
        <v>3.6288</v>
      </c>
      <c r="I25" s="86">
        <f>SUM(H25:H28)</f>
        <v>72.57600000000001</v>
      </c>
      <c r="J25" s="1"/>
      <c r="K25" s="1"/>
    </row>
    <row r="26" spans="1:11" ht="12.75">
      <c r="A26" s="86"/>
      <c r="B26" s="5" t="s">
        <v>119</v>
      </c>
      <c r="C26" s="5">
        <v>0.75</v>
      </c>
      <c r="D26" s="5">
        <v>165</v>
      </c>
      <c r="E26" s="5">
        <v>6.615</v>
      </c>
      <c r="F26" s="5">
        <v>100</v>
      </c>
      <c r="G26" s="5">
        <v>240</v>
      </c>
      <c r="H26" s="5">
        <f t="shared" si="0"/>
        <v>34.9272</v>
      </c>
      <c r="I26" s="86"/>
      <c r="J26" s="1"/>
      <c r="K26" s="1"/>
    </row>
    <row r="27" spans="1:11" ht="12.75">
      <c r="A27" s="86"/>
      <c r="B27" s="5" t="s">
        <v>119</v>
      </c>
      <c r="C27" s="5">
        <v>0.75</v>
      </c>
      <c r="D27" s="5">
        <v>160</v>
      </c>
      <c r="E27" s="5">
        <v>6.615</v>
      </c>
      <c r="F27" s="5">
        <v>100</v>
      </c>
      <c r="G27" s="5">
        <v>200</v>
      </c>
      <c r="H27" s="5">
        <f t="shared" si="0"/>
        <v>28.224000000000004</v>
      </c>
      <c r="I27" s="86"/>
      <c r="J27" s="1"/>
      <c r="K27" s="1"/>
    </row>
    <row r="28" spans="1:11" ht="12.75">
      <c r="A28" s="86"/>
      <c r="B28" s="5" t="s">
        <v>118</v>
      </c>
      <c r="C28" s="5">
        <v>0.75</v>
      </c>
      <c r="D28" s="5">
        <v>1150</v>
      </c>
      <c r="E28" s="5">
        <v>7.56</v>
      </c>
      <c r="F28" s="5">
        <v>100</v>
      </c>
      <c r="G28" s="5">
        <v>5</v>
      </c>
      <c r="H28" s="5">
        <f t="shared" si="0"/>
        <v>5.796</v>
      </c>
      <c r="I28" s="86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">
    <mergeCell ref="A25:A28"/>
    <mergeCell ref="I21:I24"/>
    <mergeCell ref="I25:I28"/>
    <mergeCell ref="E5:E8"/>
    <mergeCell ref="A5:A8"/>
    <mergeCell ref="A21:A24"/>
    <mergeCell ref="A11:G11"/>
  </mergeCells>
  <printOptions horizontalCentered="1" verticalCentered="1"/>
  <pageMargins left="0.75" right="0.75" top="0.5" bottom="0.5" header="0.5" footer="0.5"/>
  <pageSetup fitToHeight="1" fitToWidth="1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39"/>
  <sheetViews>
    <sheetView workbookViewId="0" topLeftCell="A1">
      <selection activeCell="D36" sqref="D3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0.7109375" style="1" customWidth="1"/>
    <col min="4" max="4" width="17.140625" style="1" customWidth="1"/>
    <col min="5" max="5" width="18.7109375" style="1" bestFit="1" customWidth="1"/>
    <col min="6" max="6" width="14.140625" style="1" customWidth="1"/>
    <col min="7" max="7" width="11.421875" style="1" customWidth="1"/>
    <col min="8" max="8" width="9.7109375" style="1" customWidth="1"/>
    <col min="9" max="9" width="12.140625" style="1" customWidth="1"/>
    <col min="10" max="10" width="9.8515625" style="1" customWidth="1"/>
    <col min="11" max="11" width="10.57421875" style="1" customWidth="1"/>
    <col min="12" max="12" width="10.00390625" style="1" customWidth="1"/>
    <col min="13" max="16384" width="9.140625" style="1" customWidth="1"/>
  </cols>
  <sheetData>
    <row r="1" spans="1:6" ht="12.75">
      <c r="A1" s="16" t="s">
        <v>4</v>
      </c>
      <c r="B1" s="16"/>
      <c r="C1" s="16"/>
      <c r="D1" s="16"/>
      <c r="E1" s="16"/>
      <c r="F1" s="16" t="s">
        <v>0</v>
      </c>
    </row>
    <row r="2" spans="1:6" ht="12.75">
      <c r="A2" s="16" t="s">
        <v>18</v>
      </c>
      <c r="B2" s="16"/>
      <c r="C2" s="16"/>
      <c r="D2" s="16"/>
      <c r="E2" s="16"/>
      <c r="F2" s="16"/>
    </row>
    <row r="5" spans="1:8" s="2" customFormat="1" ht="51">
      <c r="A5" s="3" t="s">
        <v>1</v>
      </c>
      <c r="B5" s="3" t="s">
        <v>3</v>
      </c>
      <c r="C5" s="3" t="s">
        <v>20</v>
      </c>
      <c r="D5" s="3" t="s">
        <v>21</v>
      </c>
      <c r="E5" s="3" t="s">
        <v>2</v>
      </c>
      <c r="F5" s="3" t="s">
        <v>15</v>
      </c>
      <c r="G5" s="3" t="s">
        <v>16</v>
      </c>
      <c r="H5" s="3" t="s">
        <v>17</v>
      </c>
    </row>
    <row r="6" spans="1:8" ht="12.75">
      <c r="A6" s="4" t="s">
        <v>8</v>
      </c>
      <c r="B6" s="7" t="s">
        <v>7</v>
      </c>
      <c r="C6" s="8" t="s">
        <v>22</v>
      </c>
      <c r="D6" s="7">
        <v>1</v>
      </c>
      <c r="E6" s="4" t="s">
        <v>24</v>
      </c>
      <c r="F6" s="5">
        <v>2.3774</v>
      </c>
      <c r="G6" s="5">
        <v>96</v>
      </c>
      <c r="H6" s="5">
        <f>ROUND(F6*G6,2)</f>
        <v>228.23</v>
      </c>
    </row>
    <row r="7" spans="1:8" ht="12.75">
      <c r="A7" s="4" t="s">
        <v>9</v>
      </c>
      <c r="B7" s="7" t="s">
        <v>7</v>
      </c>
      <c r="C7" s="8" t="s">
        <v>23</v>
      </c>
      <c r="D7" s="7">
        <v>1</v>
      </c>
      <c r="E7" s="4" t="s">
        <v>25</v>
      </c>
      <c r="F7" s="5">
        <v>2.3822</v>
      </c>
      <c r="G7" s="5">
        <v>96</v>
      </c>
      <c r="H7" s="5">
        <f aca="true" t="shared" si="0" ref="H7:H14">ROUND(F7*G7,2)</f>
        <v>228.69</v>
      </c>
    </row>
    <row r="8" spans="1:8" ht="12.75">
      <c r="A8" s="4" t="s">
        <v>10</v>
      </c>
      <c r="B8" s="7" t="s">
        <v>7</v>
      </c>
      <c r="C8" s="8" t="s">
        <v>27</v>
      </c>
      <c r="D8" s="7">
        <v>2</v>
      </c>
      <c r="E8" s="4" t="s">
        <v>26</v>
      </c>
      <c r="F8" s="5">
        <v>2.4655</v>
      </c>
      <c r="G8" s="5">
        <v>96</v>
      </c>
      <c r="H8" s="5">
        <f t="shared" si="0"/>
        <v>236.69</v>
      </c>
    </row>
    <row r="9" spans="1:8" ht="12.75">
      <c r="A9" s="4" t="s">
        <v>11</v>
      </c>
      <c r="B9" s="7" t="s">
        <v>6</v>
      </c>
      <c r="C9" s="7" t="s">
        <v>19</v>
      </c>
      <c r="D9" s="7"/>
      <c r="E9" s="5" t="s">
        <v>19</v>
      </c>
      <c r="F9" s="5">
        <v>12.5</v>
      </c>
      <c r="G9" s="5">
        <v>96</v>
      </c>
      <c r="H9" s="5">
        <f t="shared" si="0"/>
        <v>1200</v>
      </c>
    </row>
    <row r="10" spans="1:8" ht="12.75">
      <c r="A10" s="4" t="s">
        <v>5</v>
      </c>
      <c r="B10" s="7" t="s">
        <v>6</v>
      </c>
      <c r="C10" s="7" t="s">
        <v>19</v>
      </c>
      <c r="D10" s="7"/>
      <c r="E10" s="5" t="s">
        <v>19</v>
      </c>
      <c r="F10" s="9">
        <v>12.5</v>
      </c>
      <c r="G10" s="9">
        <v>96</v>
      </c>
      <c r="H10" s="9">
        <f t="shared" si="0"/>
        <v>1200</v>
      </c>
    </row>
    <row r="11" spans="1:8" ht="12.75">
      <c r="A11" s="94" t="s">
        <v>12</v>
      </c>
      <c r="B11" s="86" t="s">
        <v>6</v>
      </c>
      <c r="C11" s="7" t="s">
        <v>19</v>
      </c>
      <c r="D11" s="6"/>
      <c r="E11" s="95" t="s">
        <v>19</v>
      </c>
      <c r="F11" s="12">
        <v>6.5</v>
      </c>
      <c r="G11" s="9">
        <v>96</v>
      </c>
      <c r="H11" s="13">
        <f t="shared" si="0"/>
        <v>624</v>
      </c>
    </row>
    <row r="12" spans="1:8" ht="12.75">
      <c r="A12" s="94"/>
      <c r="B12" s="86"/>
      <c r="C12" s="7" t="s">
        <v>19</v>
      </c>
      <c r="D12" s="6"/>
      <c r="E12" s="95"/>
      <c r="F12" s="14">
        <v>7</v>
      </c>
      <c r="G12" s="9">
        <v>96</v>
      </c>
      <c r="H12" s="15">
        <f t="shared" si="0"/>
        <v>672</v>
      </c>
    </row>
    <row r="13" spans="1:8" ht="12.75">
      <c r="A13" s="4" t="s">
        <v>13</v>
      </c>
      <c r="B13" s="7" t="s">
        <v>6</v>
      </c>
      <c r="C13" s="7" t="s">
        <v>19</v>
      </c>
      <c r="D13" s="7"/>
      <c r="E13" s="5" t="s">
        <v>19</v>
      </c>
      <c r="F13" s="10">
        <v>1.8343</v>
      </c>
      <c r="G13" s="9">
        <v>96</v>
      </c>
      <c r="H13" s="10">
        <f t="shared" si="0"/>
        <v>176.09</v>
      </c>
    </row>
    <row r="14" spans="1:8" ht="12.75">
      <c r="A14" s="4" t="s">
        <v>14</v>
      </c>
      <c r="B14" s="7" t="s">
        <v>6</v>
      </c>
      <c r="C14" s="7" t="s">
        <v>19</v>
      </c>
      <c r="D14" s="7"/>
      <c r="E14" s="5" t="s">
        <v>19</v>
      </c>
      <c r="F14" s="5">
        <v>1.8343</v>
      </c>
      <c r="G14" s="5">
        <v>96</v>
      </c>
      <c r="H14" s="5">
        <f t="shared" si="0"/>
        <v>176.09</v>
      </c>
    </row>
    <row r="17" spans="1:3" ht="12.75">
      <c r="A17" s="16" t="s">
        <v>28</v>
      </c>
      <c r="B17" s="16"/>
      <c r="C17" s="16"/>
    </row>
    <row r="19" spans="1:6" ht="12.75">
      <c r="A19" s="59" t="s">
        <v>29</v>
      </c>
      <c r="B19" s="1" t="s">
        <v>221</v>
      </c>
      <c r="C19" s="59" t="s">
        <v>31</v>
      </c>
      <c r="D19" s="1">
        <v>5</v>
      </c>
      <c r="E19" s="59" t="s">
        <v>30</v>
      </c>
      <c r="F19" s="16" t="s">
        <v>222</v>
      </c>
    </row>
    <row r="21" spans="1:5" s="18" customFormat="1" ht="51">
      <c r="A21" s="19" t="s">
        <v>32</v>
      </c>
      <c r="B21" s="3" t="s">
        <v>35</v>
      </c>
      <c r="C21" s="3" t="s">
        <v>36</v>
      </c>
      <c r="D21" s="19" t="s">
        <v>37</v>
      </c>
      <c r="E21" s="19" t="s">
        <v>38</v>
      </c>
    </row>
    <row r="22" spans="1:5" ht="25.5">
      <c r="A22" s="20" t="s">
        <v>33</v>
      </c>
      <c r="B22" s="5">
        <v>3.72</v>
      </c>
      <c r="C22" s="5">
        <v>1257</v>
      </c>
      <c r="D22" s="5">
        <v>100</v>
      </c>
      <c r="E22" s="5">
        <f>ROUND((C22/D22)*B22,2)</f>
        <v>46.76</v>
      </c>
    </row>
    <row r="23" spans="1:5" ht="25.5">
      <c r="A23" s="20" t="s">
        <v>34</v>
      </c>
      <c r="B23" s="5">
        <v>3.96</v>
      </c>
      <c r="C23" s="5">
        <v>1200</v>
      </c>
      <c r="D23" s="5">
        <v>100</v>
      </c>
      <c r="E23" s="5">
        <f>ROUND((C23/D23)*B23,2)</f>
        <v>47.52</v>
      </c>
    </row>
    <row r="25" ht="78" customHeight="1"/>
    <row r="26" s="16" customFormat="1" ht="12.75"/>
    <row r="28" s="18" customFormat="1" ht="12.75"/>
    <row r="33" s="16" customFormat="1" ht="12.75"/>
    <row r="34" s="16" customFormat="1" ht="12.75"/>
    <row r="37" s="22" customFormat="1" ht="12.75"/>
    <row r="53" s="16" customFormat="1" ht="12.75"/>
    <row r="54" spans="13:60" s="29" customFormat="1" ht="12.75"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</row>
    <row r="55" spans="13:60" s="26" customFormat="1" ht="12.75"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</row>
    <row r="56" spans="13:60" s="26" customFormat="1" ht="12.75"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</row>
    <row r="57" spans="13:60" s="26" customFormat="1" ht="12.75"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</row>
    <row r="58" spans="13:60" s="26" customFormat="1" ht="12.75"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</row>
    <row r="59" spans="13:60" ht="12.75"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</row>
    <row r="60" spans="13:60" ht="12.75"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</row>
    <row r="61" spans="13:60" ht="12.75"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</row>
    <row r="62" spans="13:60" ht="12.75"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</row>
    <row r="63" spans="13:60" ht="12.75"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</row>
    <row r="64" spans="13:60" s="16" customFormat="1" ht="12.75"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</row>
    <row r="65" spans="13:60" s="28" customFormat="1" ht="12.75"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</row>
    <row r="73" spans="1:11" ht="12.75">
      <c r="A73" s="32"/>
      <c r="B73" s="32"/>
      <c r="C73" s="11"/>
      <c r="D73" s="48"/>
      <c r="E73" s="11"/>
      <c r="F73" s="11"/>
      <c r="G73" s="11"/>
      <c r="H73" s="11"/>
      <c r="I73" s="42"/>
      <c r="J73" s="11"/>
      <c r="K73" s="11"/>
    </row>
    <row r="78" spans="14:60" s="28" customFormat="1" ht="12.75"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</row>
    <row r="118" ht="51" customHeight="1"/>
    <row r="128" s="16" customFormat="1" ht="12.75"/>
    <row r="134" s="60" customFormat="1" ht="12.75"/>
    <row r="146" spans="13:14" s="26" customFormat="1" ht="51">
      <c r="M146" s="45" t="s">
        <v>138</v>
      </c>
      <c r="N146" s="45" t="s">
        <v>139</v>
      </c>
    </row>
    <row r="147" spans="13:14" ht="12.75">
      <c r="M147" s="5">
        <f>Sheet7!H5*Sheet7!L5</f>
        <v>1.4321350800000001</v>
      </c>
      <c r="N147" s="5">
        <f>Sheet7!K5+M147</f>
        <v>15.99217506</v>
      </c>
    </row>
    <row r="148" spans="13:14" ht="12.75">
      <c r="M148" s="5">
        <f>Sheet7!H6*Sheet7!L6</f>
        <v>0</v>
      </c>
      <c r="N148" s="5">
        <f>Sheet7!K6+M148</f>
        <v>14.918073749999998</v>
      </c>
    </row>
    <row r="149" spans="13:14" ht="12.75">
      <c r="M149" s="5">
        <f>Sheet7!H7*Sheet7!L7</f>
        <v>1.492992</v>
      </c>
      <c r="N149" s="5">
        <f>Sheet7!K7+M149</f>
        <v>16.671744000000004</v>
      </c>
    </row>
    <row r="150" spans="13:14" ht="12.75">
      <c r="M150" s="5">
        <f>Sheet7!H8*Sheet7!L8</f>
        <v>0</v>
      </c>
      <c r="N150" s="5">
        <f>Sheet7!K8+M150</f>
        <v>15.552</v>
      </c>
    </row>
    <row r="154" s="16" customFormat="1" ht="12.75"/>
    <row r="157" spans="13:14" s="26" customFormat="1" ht="81.75" customHeight="1">
      <c r="M157" s="43"/>
      <c r="N157" s="43"/>
    </row>
    <row r="165" s="16" customFormat="1" ht="12.75"/>
    <row r="167" ht="81.75" customHeight="1"/>
    <row r="173" ht="39" customHeight="1"/>
    <row r="179" s="16" customFormat="1" ht="12.75"/>
    <row r="185" ht="13.5" customHeight="1">
      <c r="B185" s="61"/>
    </row>
    <row r="186" ht="13.5" customHeight="1">
      <c r="B186" s="61"/>
    </row>
    <row r="187" ht="13.5" customHeight="1">
      <c r="B187" s="61"/>
    </row>
    <row r="188" ht="13.5" customHeight="1">
      <c r="B188" s="61"/>
    </row>
    <row r="189" ht="13.5" customHeight="1">
      <c r="B189" s="61"/>
    </row>
    <row r="190" ht="13.5" customHeight="1">
      <c r="B190" s="61"/>
    </row>
    <row r="191" ht="13.5" customHeight="1">
      <c r="B191" s="61"/>
    </row>
    <row r="192" ht="13.5" customHeight="1">
      <c r="B192" s="61"/>
    </row>
    <row r="194" s="16" customFormat="1" ht="12.75"/>
    <row r="203" s="16" customFormat="1" ht="12.75"/>
    <row r="209" s="16" customFormat="1" ht="12.75"/>
    <row r="210" s="16" customFormat="1" ht="12.75"/>
    <row r="212" spans="9:13" s="26" customFormat="1" ht="81.75" customHeight="1">
      <c r="I212" s="62"/>
      <c r="J212" s="68"/>
      <c r="K212" s="43"/>
      <c r="L212" s="43"/>
      <c r="M212" s="43"/>
    </row>
    <row r="213" ht="22.5" customHeight="1"/>
    <row r="224" ht="95.25" customHeight="1"/>
    <row r="227" ht="12.75">
      <c r="A227" s="61"/>
    </row>
    <row r="228" ht="12.75">
      <c r="A228" s="61"/>
    </row>
    <row r="230" spans="1:3" ht="12.75" customHeight="1">
      <c r="A230" s="81"/>
      <c r="B230" s="81"/>
      <c r="C230" s="81"/>
    </row>
    <row r="231" spans="1:3" ht="95.25" customHeight="1">
      <c r="A231" s="81"/>
      <c r="B231" s="81"/>
      <c r="C231" s="81"/>
    </row>
    <row r="232" spans="2:5" ht="12.75">
      <c r="B232" s="69"/>
      <c r="C232" s="64"/>
      <c r="E232" s="64"/>
    </row>
    <row r="234" ht="12.75">
      <c r="A234" s="61"/>
    </row>
    <row r="235" ht="12.75">
      <c r="A235" s="61"/>
    </row>
    <row r="237" spans="1:3" ht="12.75" customHeight="1">
      <c r="A237" s="81"/>
      <c r="B237" s="81"/>
      <c r="C237" s="81"/>
    </row>
    <row r="238" spans="1:3" ht="95.25" customHeight="1">
      <c r="A238" s="81"/>
      <c r="B238" s="81"/>
      <c r="C238" s="81"/>
    </row>
    <row r="239" spans="2:5" ht="12.75">
      <c r="B239" s="69"/>
      <c r="C239" s="64"/>
      <c r="E239" s="64"/>
    </row>
  </sheetData>
  <mergeCells count="9">
    <mergeCell ref="A11:A12"/>
    <mergeCell ref="B11:B12"/>
    <mergeCell ref="E11:E12"/>
    <mergeCell ref="A237:A238"/>
    <mergeCell ref="B237:B238"/>
    <mergeCell ref="C237:C238"/>
    <mergeCell ref="A230:A231"/>
    <mergeCell ref="B230:B231"/>
    <mergeCell ref="C230:C231"/>
  </mergeCells>
  <printOptions horizontalCentered="1" verticalCentered="1"/>
  <pageMargins left="0.5" right="0.5" top="0.5" bottom="0.5" header="0.5" footer="0.5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K17" sqref="K17"/>
    </sheetView>
  </sheetViews>
  <sheetFormatPr defaultColWidth="9.140625" defaultRowHeight="12.75"/>
  <cols>
    <col min="2" max="2" width="11.7109375" style="0" bestFit="1" customWidth="1"/>
    <col min="3" max="3" width="15.28125" style="0" customWidth="1"/>
    <col min="4" max="4" width="14.28125" style="0" bestFit="1" customWidth="1"/>
    <col min="5" max="5" width="20.8515625" style="0" customWidth="1"/>
    <col min="6" max="6" width="14.28125" style="0" customWidth="1"/>
    <col min="7" max="7" width="16.14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59" t="s">
        <v>29</v>
      </c>
      <c r="B2" s="16" t="s">
        <v>61</v>
      </c>
      <c r="C2" s="59" t="s">
        <v>31</v>
      </c>
      <c r="D2" s="16" t="s">
        <v>39</v>
      </c>
      <c r="E2" s="59" t="s">
        <v>30</v>
      </c>
      <c r="F2" s="16" t="s">
        <v>62</v>
      </c>
      <c r="G2" s="16"/>
      <c r="H2" s="16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38.25">
      <c r="A4" s="19" t="s">
        <v>32</v>
      </c>
      <c r="B4" s="3" t="s">
        <v>35</v>
      </c>
      <c r="C4" s="3" t="s">
        <v>40</v>
      </c>
      <c r="D4" s="19" t="s">
        <v>37</v>
      </c>
      <c r="E4" s="19" t="s">
        <v>38</v>
      </c>
      <c r="F4" s="18"/>
      <c r="G4" s="18"/>
      <c r="H4" s="18"/>
    </row>
    <row r="5" spans="1:8" ht="63.75">
      <c r="A5" s="23" t="s">
        <v>41</v>
      </c>
      <c r="B5" s="5">
        <v>0.5512</v>
      </c>
      <c r="C5" s="5">
        <v>1000</v>
      </c>
      <c r="D5" s="5">
        <v>100</v>
      </c>
      <c r="E5" s="5">
        <f>ROUND((C5/D5)*B5,2)</f>
        <v>5.51</v>
      </c>
      <c r="F5" s="1"/>
      <c r="G5" s="1"/>
      <c r="H5" s="1"/>
    </row>
    <row r="6" spans="1:8" ht="63.75">
      <c r="A6" s="23" t="s">
        <v>42</v>
      </c>
      <c r="B6" s="5">
        <v>0.5512</v>
      </c>
      <c r="C6" s="5">
        <v>1050</v>
      </c>
      <c r="D6" s="5">
        <v>100</v>
      </c>
      <c r="E6" s="5">
        <f>ROUND((C6/D6)*B6,2)</f>
        <v>5.79</v>
      </c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38.25">
      <c r="A9" s="72" t="s">
        <v>29</v>
      </c>
      <c r="B9" s="22" t="s">
        <v>63</v>
      </c>
      <c r="C9" s="72" t="s">
        <v>31</v>
      </c>
      <c r="D9" s="18">
        <v>1</v>
      </c>
      <c r="E9" s="72" t="s">
        <v>30</v>
      </c>
      <c r="F9" s="18" t="s">
        <v>64</v>
      </c>
      <c r="G9" s="16"/>
      <c r="H9" s="16"/>
    </row>
    <row r="10" spans="1:8" ht="12.75">
      <c r="A10" s="72"/>
      <c r="B10" s="22"/>
      <c r="C10" s="72"/>
      <c r="D10" s="18"/>
      <c r="E10" s="72"/>
      <c r="F10" s="18"/>
      <c r="G10" s="16"/>
      <c r="H10" s="16"/>
    </row>
    <row r="11" spans="1:8" ht="12.75">
      <c r="A11" s="31" t="s">
        <v>74</v>
      </c>
      <c r="B11" s="21"/>
      <c r="C11" s="27"/>
      <c r="D11" s="17"/>
      <c r="E11" s="27"/>
      <c r="F11" s="17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25.5">
      <c r="A13" s="25" t="s">
        <v>43</v>
      </c>
      <c r="B13" s="25" t="s">
        <v>44</v>
      </c>
      <c r="C13" s="25" t="s">
        <v>45</v>
      </c>
      <c r="D13" s="25" t="s">
        <v>54</v>
      </c>
      <c r="E13" s="25" t="s">
        <v>53</v>
      </c>
      <c r="F13" s="25" t="s">
        <v>52</v>
      </c>
      <c r="G13" s="25" t="s">
        <v>51</v>
      </c>
      <c r="H13" s="22"/>
    </row>
    <row r="14" spans="1:8" ht="25.5">
      <c r="A14" s="85">
        <v>1</v>
      </c>
      <c r="B14" s="85" t="s">
        <v>49</v>
      </c>
      <c r="C14" s="23" t="s">
        <v>47</v>
      </c>
      <c r="D14" s="6">
        <v>1.0572</v>
      </c>
      <c r="E14" s="6">
        <v>60</v>
      </c>
      <c r="F14" s="6">
        <f aca="true" t="shared" si="0" ref="F14:F25">D14*E14</f>
        <v>63.431999999999995</v>
      </c>
      <c r="G14" s="96">
        <f>F14+F15+F16</f>
        <v>187.4359</v>
      </c>
      <c r="H14" s="1"/>
    </row>
    <row r="15" spans="1:8" ht="12.75">
      <c r="A15" s="85"/>
      <c r="B15" s="85"/>
      <c r="C15" s="23" t="s">
        <v>46</v>
      </c>
      <c r="D15" s="6">
        <v>1.2702</v>
      </c>
      <c r="E15" s="6">
        <v>52</v>
      </c>
      <c r="F15" s="6">
        <f t="shared" si="0"/>
        <v>66.0504</v>
      </c>
      <c r="G15" s="96"/>
      <c r="H15" s="1"/>
    </row>
    <row r="16" spans="1:8" ht="25.5">
      <c r="A16" s="85"/>
      <c r="B16" s="85"/>
      <c r="C16" s="23" t="s">
        <v>48</v>
      </c>
      <c r="D16" s="6">
        <v>1.0537</v>
      </c>
      <c r="E16" s="6">
        <v>55</v>
      </c>
      <c r="F16" s="6">
        <f t="shared" si="0"/>
        <v>57.953500000000005</v>
      </c>
      <c r="G16" s="96"/>
      <c r="H16" s="1"/>
    </row>
    <row r="17" spans="1:8" ht="25.5">
      <c r="A17" s="85"/>
      <c r="B17" s="85" t="s">
        <v>50</v>
      </c>
      <c r="C17" s="23" t="s">
        <v>47</v>
      </c>
      <c r="D17" s="6">
        <v>1.0572</v>
      </c>
      <c r="E17" s="6">
        <v>59</v>
      </c>
      <c r="F17" s="6">
        <f t="shared" si="0"/>
        <v>62.37479999999999</v>
      </c>
      <c r="G17" s="96">
        <f>F17+F18+F19</f>
        <v>190.24689999999998</v>
      </c>
      <c r="H17" s="1"/>
    </row>
    <row r="18" spans="1:8" ht="12.75">
      <c r="A18" s="85"/>
      <c r="B18" s="85"/>
      <c r="C18" s="23" t="s">
        <v>46</v>
      </c>
      <c r="D18" s="6">
        <v>1.2702</v>
      </c>
      <c r="E18" s="6">
        <v>65</v>
      </c>
      <c r="F18" s="6">
        <f t="shared" si="0"/>
        <v>82.563</v>
      </c>
      <c r="G18" s="96"/>
      <c r="H18" s="1"/>
    </row>
    <row r="19" spans="1:8" ht="25.5">
      <c r="A19" s="85"/>
      <c r="B19" s="85"/>
      <c r="C19" s="23" t="s">
        <v>48</v>
      </c>
      <c r="D19" s="6">
        <v>1.0537</v>
      </c>
      <c r="E19" s="6">
        <v>43</v>
      </c>
      <c r="F19" s="6">
        <f t="shared" si="0"/>
        <v>45.3091</v>
      </c>
      <c r="G19" s="96"/>
      <c r="H19" s="1"/>
    </row>
    <row r="20" spans="1:8" ht="25.5">
      <c r="A20" s="85">
        <v>2</v>
      </c>
      <c r="B20" s="85" t="s">
        <v>55</v>
      </c>
      <c r="C20" s="23" t="s">
        <v>47</v>
      </c>
      <c r="D20" s="6">
        <v>1.0572</v>
      </c>
      <c r="E20" s="6">
        <v>60</v>
      </c>
      <c r="F20" s="6">
        <f t="shared" si="0"/>
        <v>63.431999999999995</v>
      </c>
      <c r="G20" s="96">
        <f>F20+F21+F22</f>
        <v>187.4359</v>
      </c>
      <c r="H20" s="1"/>
    </row>
    <row r="21" spans="1:8" ht="12.75">
      <c r="A21" s="85"/>
      <c r="B21" s="85"/>
      <c r="C21" s="23" t="s">
        <v>46</v>
      </c>
      <c r="D21" s="6">
        <v>1.2702</v>
      </c>
      <c r="E21" s="6">
        <v>52</v>
      </c>
      <c r="F21" s="6">
        <f t="shared" si="0"/>
        <v>66.0504</v>
      </c>
      <c r="G21" s="96"/>
      <c r="H21" s="1"/>
    </row>
    <row r="22" spans="1:8" ht="25.5">
      <c r="A22" s="85"/>
      <c r="B22" s="85"/>
      <c r="C22" s="23" t="s">
        <v>48</v>
      </c>
      <c r="D22" s="6">
        <v>1.0537</v>
      </c>
      <c r="E22" s="6">
        <v>55</v>
      </c>
      <c r="F22" s="6">
        <f t="shared" si="0"/>
        <v>57.953500000000005</v>
      </c>
      <c r="G22" s="96"/>
      <c r="H22" s="1"/>
    </row>
    <row r="23" spans="1:8" ht="25.5">
      <c r="A23" s="85"/>
      <c r="B23" s="85" t="s">
        <v>56</v>
      </c>
      <c r="C23" s="23" t="s">
        <v>47</v>
      </c>
      <c r="D23" s="6">
        <v>1.0572</v>
      </c>
      <c r="E23" s="6">
        <v>59</v>
      </c>
      <c r="F23" s="6">
        <f t="shared" si="0"/>
        <v>62.37479999999999</v>
      </c>
      <c r="G23" s="96">
        <f>F23+F24+F25</f>
        <v>190.24689999999998</v>
      </c>
      <c r="H23" s="1"/>
    </row>
    <row r="24" spans="1:8" ht="12.75">
      <c r="A24" s="85"/>
      <c r="B24" s="85"/>
      <c r="C24" s="23" t="s">
        <v>46</v>
      </c>
      <c r="D24" s="6">
        <v>1.2702</v>
      </c>
      <c r="E24" s="6">
        <v>65</v>
      </c>
      <c r="F24" s="6">
        <f t="shared" si="0"/>
        <v>82.563</v>
      </c>
      <c r="G24" s="96"/>
      <c r="H24" s="1"/>
    </row>
    <row r="25" spans="1:8" ht="25.5">
      <c r="A25" s="85"/>
      <c r="B25" s="85"/>
      <c r="C25" s="23" t="s">
        <v>48</v>
      </c>
      <c r="D25" s="6">
        <v>1.0537</v>
      </c>
      <c r="E25" s="6">
        <v>43</v>
      </c>
      <c r="F25" s="6">
        <f t="shared" si="0"/>
        <v>45.3091</v>
      </c>
      <c r="G25" s="96"/>
      <c r="H25" s="1"/>
    </row>
    <row r="26" spans="1:8" ht="12.75">
      <c r="A26" s="32"/>
      <c r="B26" s="32"/>
      <c r="C26" s="33"/>
      <c r="D26" s="34"/>
      <c r="E26" s="34"/>
      <c r="F26" s="34"/>
      <c r="G26" s="34"/>
      <c r="H26" s="1"/>
    </row>
  </sheetData>
  <mergeCells count="10">
    <mergeCell ref="B14:B16"/>
    <mergeCell ref="B17:B19"/>
    <mergeCell ref="A14:A19"/>
    <mergeCell ref="G14:G16"/>
    <mergeCell ref="G17:G19"/>
    <mergeCell ref="A20:A25"/>
    <mergeCell ref="B20:B22"/>
    <mergeCell ref="G20:G22"/>
    <mergeCell ref="B23:B25"/>
    <mergeCell ref="G23:G25"/>
  </mergeCells>
  <printOptions horizontalCentered="1" verticalCentered="1"/>
  <pageMargins left="0.75" right="0.75" top="0.5" bottom="0.5" header="0.5" footer="0.5"/>
  <pageSetup fitToHeight="1" fitToWidth="1" horizontalDpi="180" verticalDpi="18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Creative</dc:creator>
  <cp:keywords/>
  <dc:description/>
  <cp:lastModifiedBy>HJM</cp:lastModifiedBy>
  <cp:lastPrinted>2007-11-13T14:38:48Z</cp:lastPrinted>
  <dcterms:created xsi:type="dcterms:W3CDTF">2007-09-24T05:41:50Z</dcterms:created>
  <dcterms:modified xsi:type="dcterms:W3CDTF">2008-12-04T08:48:32Z</dcterms:modified>
  <cp:category/>
  <cp:version/>
  <cp:contentType/>
  <cp:contentStatus/>
</cp:coreProperties>
</file>